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4\Tercel trimestre\NUEVOS\datos abiertos\"/>
    </mc:Choice>
  </mc:AlternateContent>
  <bookViews>
    <workbookView xWindow="0" yWindow="0" windowWidth="15360" windowHeight="7500"/>
  </bookViews>
  <sheets>
    <sheet name="Inventario de Materiales " sheetId="6" r:id="rId1"/>
  </sheets>
  <definedNames>
    <definedName name="_xlnm._FilterDatabase" localSheetId="0" hidden="1">'Inventario de Materiales '!$A$4:$I$658</definedName>
    <definedName name="_xlnm.Print_Area" localSheetId="0">'Inventario de Materiales '!$A$1:$I$737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9" i="6" l="1"/>
  <c r="E337" i="6"/>
  <c r="E332" i="6"/>
  <c r="E294" i="6"/>
  <c r="E327" i="6"/>
  <c r="E569" i="6"/>
  <c r="E313" i="6"/>
  <c r="E26" i="6"/>
  <c r="E21" i="6"/>
  <c r="E20" i="6"/>
  <c r="E65" i="6"/>
  <c r="E31" i="6"/>
  <c r="E248" i="6"/>
  <c r="E421" i="6"/>
  <c r="E308" i="6"/>
  <c r="E214" i="6"/>
  <c r="E261" i="6"/>
  <c r="E37" i="6"/>
  <c r="E33" i="6"/>
  <c r="E281" i="6"/>
  <c r="E293" i="6"/>
  <c r="E325" i="6"/>
  <c r="E162" i="6"/>
  <c r="E138" i="6"/>
  <c r="E137" i="6"/>
  <c r="E233" i="6"/>
  <c r="E334" i="6"/>
  <c r="E336" i="6"/>
  <c r="E326" i="6"/>
  <c r="E234" i="6"/>
  <c r="E98" i="6"/>
  <c r="E624" i="6"/>
  <c r="E157" i="6"/>
  <c r="E260" i="6"/>
  <c r="E116" i="6"/>
  <c r="E338" i="6"/>
  <c r="E27" i="6"/>
  <c r="E133" i="6"/>
  <c r="E310" i="6"/>
  <c r="E50" i="6"/>
  <c r="E323" i="6"/>
  <c r="I100" i="6" l="1"/>
  <c r="G658" i="6"/>
  <c r="I658" i="6" s="1"/>
  <c r="G657" i="6"/>
  <c r="I657" i="6" s="1"/>
  <c r="G656" i="6"/>
  <c r="I656" i="6" s="1"/>
  <c r="G655" i="6"/>
  <c r="I655" i="6" s="1"/>
  <c r="G654" i="6"/>
  <c r="I654" i="6" s="1"/>
  <c r="G653" i="6"/>
  <c r="I653" i="6" s="1"/>
  <c r="G652" i="6"/>
  <c r="I652" i="6" s="1"/>
  <c r="G651" i="6"/>
  <c r="I651" i="6" s="1"/>
  <c r="G650" i="6"/>
  <c r="I650" i="6" s="1"/>
  <c r="G649" i="6"/>
  <c r="I649" i="6" s="1"/>
  <c r="G648" i="6"/>
  <c r="I648" i="6" s="1"/>
  <c r="G647" i="6"/>
  <c r="I647" i="6" s="1"/>
  <c r="G646" i="6"/>
  <c r="I646" i="6" s="1"/>
  <c r="G645" i="6"/>
  <c r="I645" i="6" s="1"/>
  <c r="G644" i="6"/>
  <c r="I644" i="6" s="1"/>
  <c r="G643" i="6"/>
  <c r="I643" i="6" s="1"/>
  <c r="G642" i="6"/>
  <c r="I642" i="6" s="1"/>
  <c r="G641" i="6"/>
  <c r="I641" i="6" s="1"/>
  <c r="G640" i="6"/>
  <c r="I640" i="6" s="1"/>
  <c r="G639" i="6"/>
  <c r="I639" i="6" s="1"/>
  <c r="G638" i="6"/>
  <c r="I638" i="6" s="1"/>
  <c r="G637" i="6"/>
  <c r="I637" i="6" s="1"/>
  <c r="G636" i="6"/>
  <c r="I636" i="6" s="1"/>
  <c r="G635" i="6"/>
  <c r="I635" i="6" s="1"/>
  <c r="G634" i="6"/>
  <c r="I634" i="6" s="1"/>
  <c r="G633" i="6"/>
  <c r="I633" i="6" s="1"/>
  <c r="G632" i="6"/>
  <c r="I632" i="6" s="1"/>
  <c r="G631" i="6"/>
  <c r="I631" i="6" s="1"/>
  <c r="G630" i="6"/>
  <c r="I630" i="6" s="1"/>
  <c r="G629" i="6"/>
  <c r="I629" i="6" s="1"/>
  <c r="G628" i="6"/>
  <c r="I628" i="6" s="1"/>
  <c r="G627" i="6"/>
  <c r="I627" i="6" s="1"/>
  <c r="G626" i="6"/>
  <c r="I626" i="6" s="1"/>
  <c r="G625" i="6"/>
  <c r="I625" i="6" s="1"/>
  <c r="G624" i="6"/>
  <c r="I624" i="6" s="1"/>
  <c r="G623" i="6"/>
  <c r="I623" i="6" s="1"/>
  <c r="G622" i="6"/>
  <c r="I622" i="6" s="1"/>
  <c r="G621" i="6"/>
  <c r="I621" i="6" s="1"/>
  <c r="G620" i="6"/>
  <c r="I620" i="6" s="1"/>
  <c r="G619" i="6"/>
  <c r="I619" i="6" s="1"/>
  <c r="G618" i="6"/>
  <c r="I618" i="6" s="1"/>
  <c r="G617" i="6"/>
  <c r="I617" i="6" s="1"/>
  <c r="G616" i="6"/>
  <c r="I616" i="6" s="1"/>
  <c r="G615" i="6"/>
  <c r="I615" i="6" s="1"/>
  <c r="G613" i="6"/>
  <c r="I613" i="6" s="1"/>
  <c r="G612" i="6"/>
  <c r="I612" i="6" s="1"/>
  <c r="G611" i="6"/>
  <c r="I611" i="6" s="1"/>
  <c r="G610" i="6"/>
  <c r="I610" i="6" s="1"/>
  <c r="G609" i="6"/>
  <c r="I609" i="6" s="1"/>
  <c r="G608" i="6"/>
  <c r="I608" i="6" s="1"/>
  <c r="G607" i="6"/>
  <c r="I607" i="6" s="1"/>
  <c r="G606" i="6"/>
  <c r="I606" i="6" s="1"/>
  <c r="G605" i="6"/>
  <c r="I605" i="6" s="1"/>
  <c r="G604" i="6"/>
  <c r="I604" i="6" s="1"/>
  <c r="G603" i="6"/>
  <c r="I603" i="6" s="1"/>
  <c r="G602" i="6"/>
  <c r="I602" i="6" s="1"/>
  <c r="G600" i="6"/>
  <c r="I600" i="6" s="1"/>
  <c r="G599" i="6"/>
  <c r="I599" i="6" s="1"/>
  <c r="G598" i="6"/>
  <c r="I598" i="6" s="1"/>
  <c r="G597" i="6"/>
  <c r="I597" i="6" s="1"/>
  <c r="G596" i="6"/>
  <c r="I596" i="6" s="1"/>
  <c r="G595" i="6"/>
  <c r="I595" i="6" s="1"/>
  <c r="G594" i="6"/>
  <c r="I594" i="6" s="1"/>
  <c r="G593" i="6"/>
  <c r="I593" i="6" s="1"/>
  <c r="G592" i="6"/>
  <c r="I592" i="6" s="1"/>
  <c r="G591" i="6"/>
  <c r="I591" i="6" s="1"/>
  <c r="G590" i="6"/>
  <c r="I590" i="6" s="1"/>
  <c r="G589" i="6"/>
  <c r="I589" i="6" s="1"/>
  <c r="G588" i="6"/>
  <c r="I588" i="6" s="1"/>
  <c r="G587" i="6"/>
  <c r="I587" i="6" s="1"/>
  <c r="G585" i="6"/>
  <c r="I585" i="6" s="1"/>
  <c r="G584" i="6"/>
  <c r="I584" i="6" s="1"/>
  <c r="G583" i="6"/>
  <c r="I583" i="6" s="1"/>
  <c r="G582" i="6"/>
  <c r="I582" i="6" s="1"/>
  <c r="G581" i="6"/>
  <c r="I581" i="6" s="1"/>
  <c r="G580" i="6"/>
  <c r="I580" i="6" s="1"/>
  <c r="G579" i="6"/>
  <c r="I579" i="6" s="1"/>
  <c r="G578" i="6"/>
  <c r="I578" i="6" s="1"/>
  <c r="G577" i="6"/>
  <c r="I577" i="6" s="1"/>
  <c r="G576" i="6"/>
  <c r="I576" i="6" s="1"/>
  <c r="G574" i="6"/>
  <c r="I574" i="6" s="1"/>
  <c r="G572" i="6"/>
  <c r="I572" i="6" s="1"/>
  <c r="G571" i="6"/>
  <c r="I571" i="6" s="1"/>
  <c r="G570" i="6"/>
  <c r="I570" i="6" s="1"/>
  <c r="G569" i="6"/>
  <c r="I569" i="6" s="1"/>
  <c r="G568" i="6"/>
  <c r="I568" i="6" s="1"/>
  <c r="G567" i="6"/>
  <c r="I567" i="6" s="1"/>
  <c r="G566" i="6"/>
  <c r="I566" i="6" s="1"/>
  <c r="G565" i="6"/>
  <c r="I565" i="6" s="1"/>
  <c r="G564" i="6"/>
  <c r="I564" i="6" s="1"/>
  <c r="G563" i="6"/>
  <c r="I563" i="6" s="1"/>
  <c r="G562" i="6"/>
  <c r="I562" i="6" s="1"/>
  <c r="G561" i="6"/>
  <c r="I561" i="6" s="1"/>
  <c r="G560" i="6"/>
  <c r="I560" i="6" s="1"/>
  <c r="G559" i="6"/>
  <c r="I559" i="6" s="1"/>
  <c r="G558" i="6"/>
  <c r="I558" i="6" s="1"/>
  <c r="G557" i="6"/>
  <c r="I557" i="6" s="1"/>
  <c r="G556" i="6"/>
  <c r="I556" i="6" s="1"/>
  <c r="G555" i="6"/>
  <c r="I555" i="6" s="1"/>
  <c r="G554" i="6"/>
  <c r="I554" i="6" s="1"/>
  <c r="G553" i="6"/>
  <c r="I553" i="6" s="1"/>
  <c r="G552" i="6"/>
  <c r="I552" i="6" s="1"/>
  <c r="G551" i="6"/>
  <c r="I551" i="6" s="1"/>
  <c r="G550" i="6"/>
  <c r="I550" i="6" s="1"/>
  <c r="G549" i="6"/>
  <c r="I549" i="6" s="1"/>
  <c r="G548" i="6"/>
  <c r="I548" i="6" s="1"/>
  <c r="G547" i="6"/>
  <c r="I547" i="6" s="1"/>
  <c r="G546" i="6"/>
  <c r="I546" i="6" s="1"/>
  <c r="G545" i="6"/>
  <c r="I545" i="6" s="1"/>
  <c r="G543" i="6"/>
  <c r="I543" i="6" s="1"/>
  <c r="G542" i="6"/>
  <c r="I542" i="6" s="1"/>
  <c r="G541" i="6"/>
  <c r="I541" i="6" s="1"/>
  <c r="G540" i="6"/>
  <c r="I540" i="6" s="1"/>
  <c r="G539" i="6"/>
  <c r="I539" i="6" s="1"/>
  <c r="G538" i="6"/>
  <c r="I538" i="6" s="1"/>
  <c r="G537" i="6"/>
  <c r="I537" i="6" s="1"/>
  <c r="G536" i="6"/>
  <c r="I536" i="6" s="1"/>
  <c r="G535" i="6"/>
  <c r="I535" i="6" s="1"/>
  <c r="G534" i="6"/>
  <c r="I534" i="6" s="1"/>
  <c r="G533" i="6"/>
  <c r="I533" i="6" s="1"/>
  <c r="G532" i="6"/>
  <c r="I532" i="6" s="1"/>
  <c r="G531" i="6"/>
  <c r="I531" i="6" s="1"/>
  <c r="G530" i="6"/>
  <c r="I530" i="6" s="1"/>
  <c r="G527" i="6"/>
  <c r="I527" i="6" s="1"/>
  <c r="G526" i="6"/>
  <c r="I526" i="6" s="1"/>
  <c r="G525" i="6"/>
  <c r="I525" i="6" s="1"/>
  <c r="G524" i="6"/>
  <c r="I524" i="6" s="1"/>
  <c r="G522" i="6"/>
  <c r="I522" i="6" s="1"/>
  <c r="G521" i="6"/>
  <c r="I521" i="6" s="1"/>
  <c r="G520" i="6"/>
  <c r="I520" i="6" s="1"/>
  <c r="G519" i="6"/>
  <c r="I519" i="6" s="1"/>
  <c r="G518" i="6"/>
  <c r="I518" i="6" s="1"/>
  <c r="G514" i="6"/>
  <c r="I514" i="6" s="1"/>
  <c r="G513" i="6"/>
  <c r="I513" i="6" s="1"/>
  <c r="G511" i="6"/>
  <c r="I511" i="6" s="1"/>
  <c r="G509" i="6"/>
  <c r="I509" i="6" s="1"/>
  <c r="G507" i="6"/>
  <c r="I507" i="6" s="1"/>
  <c r="G506" i="6"/>
  <c r="I506" i="6" s="1"/>
  <c r="G505" i="6"/>
  <c r="I505" i="6" s="1"/>
  <c r="G504" i="6"/>
  <c r="I504" i="6" s="1"/>
  <c r="G503" i="6"/>
  <c r="I503" i="6" s="1"/>
  <c r="G502" i="6"/>
  <c r="I502" i="6" s="1"/>
  <c r="G501" i="6"/>
  <c r="I501" i="6" s="1"/>
  <c r="G500" i="6"/>
  <c r="I500" i="6" s="1"/>
  <c r="G499" i="6"/>
  <c r="I499" i="6" s="1"/>
  <c r="G498" i="6"/>
  <c r="I498" i="6" s="1"/>
  <c r="G497" i="6"/>
  <c r="I497" i="6" s="1"/>
  <c r="G496" i="6"/>
  <c r="I496" i="6" s="1"/>
  <c r="G494" i="6"/>
  <c r="I494" i="6" s="1"/>
  <c r="G493" i="6"/>
  <c r="I493" i="6" s="1"/>
  <c r="G492" i="6"/>
  <c r="I492" i="6" s="1"/>
  <c r="G491" i="6"/>
  <c r="I491" i="6" s="1"/>
  <c r="G489" i="6"/>
  <c r="I489" i="6" s="1"/>
  <c r="G487" i="6"/>
  <c r="I487" i="6" s="1"/>
  <c r="G486" i="6"/>
  <c r="I486" i="6" s="1"/>
  <c r="G483" i="6"/>
  <c r="I483" i="6" s="1"/>
  <c r="G482" i="6"/>
  <c r="I482" i="6" s="1"/>
  <c r="G480" i="6"/>
  <c r="I480" i="6" s="1"/>
  <c r="G479" i="6"/>
  <c r="I479" i="6" s="1"/>
  <c r="G478" i="6"/>
  <c r="I478" i="6" s="1"/>
  <c r="G477" i="6"/>
  <c r="I477" i="6" s="1"/>
  <c r="G475" i="6"/>
  <c r="I475" i="6" s="1"/>
  <c r="G474" i="6"/>
  <c r="I474" i="6" s="1"/>
  <c r="G473" i="6"/>
  <c r="I473" i="6" s="1"/>
  <c r="G472" i="6"/>
  <c r="I472" i="6" s="1"/>
  <c r="G471" i="6"/>
  <c r="I471" i="6" s="1"/>
  <c r="G470" i="6"/>
  <c r="I470" i="6" s="1"/>
  <c r="G469" i="6"/>
  <c r="I469" i="6" s="1"/>
  <c r="G468" i="6"/>
  <c r="I468" i="6" s="1"/>
  <c r="G467" i="6"/>
  <c r="I467" i="6" s="1"/>
  <c r="G466" i="6"/>
  <c r="I466" i="6" s="1"/>
  <c r="G465" i="6"/>
  <c r="I465" i="6" s="1"/>
  <c r="G464" i="6"/>
  <c r="I464" i="6" s="1"/>
  <c r="G462" i="6"/>
  <c r="I462" i="6" s="1"/>
  <c r="G461" i="6"/>
  <c r="I461" i="6" s="1"/>
  <c r="G460" i="6"/>
  <c r="I460" i="6" s="1"/>
  <c r="G458" i="6"/>
  <c r="I458" i="6" s="1"/>
  <c r="G457" i="6"/>
  <c r="I457" i="6" s="1"/>
  <c r="G456" i="6"/>
  <c r="I456" i="6" s="1"/>
  <c r="G455" i="6"/>
  <c r="I455" i="6" s="1"/>
  <c r="G454" i="6"/>
  <c r="I454" i="6" s="1"/>
  <c r="G453" i="6"/>
  <c r="I453" i="6" s="1"/>
  <c r="G452" i="6"/>
  <c r="I452" i="6" s="1"/>
  <c r="G451" i="6"/>
  <c r="I451" i="6" s="1"/>
  <c r="G450" i="6"/>
  <c r="I450" i="6" s="1"/>
  <c r="G449" i="6"/>
  <c r="I449" i="6" s="1"/>
  <c r="G448" i="6"/>
  <c r="I448" i="6" s="1"/>
  <c r="G447" i="6"/>
  <c r="I447" i="6" s="1"/>
  <c r="G446" i="6"/>
  <c r="I446" i="6" s="1"/>
  <c r="G443" i="6"/>
  <c r="I443" i="6" s="1"/>
  <c r="G442" i="6"/>
  <c r="I442" i="6" s="1"/>
  <c r="G438" i="6"/>
  <c r="I438" i="6" s="1"/>
  <c r="G436" i="6"/>
  <c r="I436" i="6" s="1"/>
  <c r="G435" i="6"/>
  <c r="I435" i="6" s="1"/>
  <c r="G434" i="6"/>
  <c r="I434" i="6" s="1"/>
  <c r="G432" i="6"/>
  <c r="I432" i="6" s="1"/>
  <c r="G431" i="6"/>
  <c r="I431" i="6" s="1"/>
  <c r="G430" i="6"/>
  <c r="I430" i="6" s="1"/>
  <c r="G429" i="6"/>
  <c r="I429" i="6" s="1"/>
  <c r="G428" i="6"/>
  <c r="I428" i="6" s="1"/>
  <c r="G427" i="6"/>
  <c r="I427" i="6" s="1"/>
  <c r="G426" i="6"/>
  <c r="I426" i="6" s="1"/>
  <c r="G425" i="6"/>
  <c r="I425" i="6" s="1"/>
  <c r="G424" i="6"/>
  <c r="I424" i="6" s="1"/>
  <c r="G423" i="6"/>
  <c r="I423" i="6" s="1"/>
  <c r="G422" i="6"/>
  <c r="I422" i="6" s="1"/>
  <c r="G421" i="6"/>
  <c r="I421" i="6" s="1"/>
  <c r="G420" i="6"/>
  <c r="I420" i="6" s="1"/>
  <c r="G419" i="6"/>
  <c r="I419" i="6" s="1"/>
  <c r="G418" i="6"/>
  <c r="I418" i="6" s="1"/>
  <c r="G416" i="6"/>
  <c r="I416" i="6" s="1"/>
  <c r="G415" i="6"/>
  <c r="I415" i="6" s="1"/>
  <c r="G414" i="6"/>
  <c r="I414" i="6" s="1"/>
  <c r="G413" i="6"/>
  <c r="I413" i="6" s="1"/>
  <c r="G412" i="6"/>
  <c r="I412" i="6" s="1"/>
  <c r="G411" i="6"/>
  <c r="I411" i="6" s="1"/>
  <c r="G410" i="6"/>
  <c r="I410" i="6" s="1"/>
  <c r="G409" i="6"/>
  <c r="I409" i="6" s="1"/>
  <c r="G408" i="6"/>
  <c r="I408" i="6" s="1"/>
  <c r="G407" i="6"/>
  <c r="I407" i="6" s="1"/>
  <c r="G406" i="6"/>
  <c r="I406" i="6" s="1"/>
  <c r="G405" i="6"/>
  <c r="I405" i="6" s="1"/>
  <c r="G403" i="6"/>
  <c r="I403" i="6" s="1"/>
  <c r="G402" i="6"/>
  <c r="I402" i="6" s="1"/>
  <c r="G401" i="6"/>
  <c r="I401" i="6" s="1"/>
  <c r="G400" i="6"/>
  <c r="I400" i="6" s="1"/>
  <c r="G399" i="6"/>
  <c r="I399" i="6" s="1"/>
  <c r="G398" i="6"/>
  <c r="I398" i="6" s="1"/>
  <c r="G397" i="6"/>
  <c r="I397" i="6" s="1"/>
  <c r="G396" i="6"/>
  <c r="I396" i="6" s="1"/>
  <c r="G395" i="6"/>
  <c r="I395" i="6" s="1"/>
  <c r="G394" i="6"/>
  <c r="I394" i="6" s="1"/>
  <c r="G393" i="6"/>
  <c r="I393" i="6" s="1"/>
  <c r="G392" i="6"/>
  <c r="I392" i="6" s="1"/>
  <c r="G391" i="6"/>
  <c r="I391" i="6" s="1"/>
  <c r="G390" i="6"/>
  <c r="I390" i="6" s="1"/>
  <c r="G389" i="6"/>
  <c r="I389" i="6" s="1"/>
  <c r="G388" i="6"/>
  <c r="I388" i="6" s="1"/>
  <c r="G387" i="6"/>
  <c r="I387" i="6" s="1"/>
  <c r="G385" i="6"/>
  <c r="I385" i="6" s="1"/>
  <c r="G384" i="6"/>
  <c r="I384" i="6" s="1"/>
  <c r="G383" i="6"/>
  <c r="I383" i="6" s="1"/>
  <c r="G382" i="6"/>
  <c r="I382" i="6" s="1"/>
  <c r="G381" i="6"/>
  <c r="I381" i="6" s="1"/>
  <c r="G379" i="6"/>
  <c r="I379" i="6" s="1"/>
  <c r="G378" i="6"/>
  <c r="I378" i="6" s="1"/>
  <c r="G377" i="6"/>
  <c r="I377" i="6" s="1"/>
  <c r="G376" i="6"/>
  <c r="I376" i="6" s="1"/>
  <c r="G373" i="6"/>
  <c r="I373" i="6" s="1"/>
  <c r="G372" i="6"/>
  <c r="I372" i="6" s="1"/>
  <c r="G371" i="6"/>
  <c r="I371" i="6" s="1"/>
  <c r="G369" i="6"/>
  <c r="I369" i="6" s="1"/>
  <c r="G368" i="6"/>
  <c r="I368" i="6" s="1"/>
  <c r="G367" i="6"/>
  <c r="I367" i="6" s="1"/>
  <c r="G366" i="6"/>
  <c r="I366" i="6" s="1"/>
  <c r="G365" i="6"/>
  <c r="I365" i="6" s="1"/>
  <c r="G364" i="6"/>
  <c r="I364" i="6" s="1"/>
  <c r="G363" i="6"/>
  <c r="I363" i="6" s="1"/>
  <c r="G362" i="6"/>
  <c r="I362" i="6" s="1"/>
  <c r="G361" i="6"/>
  <c r="I361" i="6" s="1"/>
  <c r="G360" i="6"/>
  <c r="I360" i="6" s="1"/>
  <c r="G359" i="6"/>
  <c r="I359" i="6" s="1"/>
  <c r="G358" i="6"/>
  <c r="I358" i="6" s="1"/>
  <c r="G357" i="6"/>
  <c r="I357" i="6" s="1"/>
  <c r="G356" i="6"/>
  <c r="I356" i="6" s="1"/>
  <c r="G355" i="6"/>
  <c r="I355" i="6" s="1"/>
  <c r="G354" i="6"/>
  <c r="I354" i="6" s="1"/>
  <c r="G353" i="6"/>
  <c r="I353" i="6" s="1"/>
  <c r="G352" i="6"/>
  <c r="I352" i="6" s="1"/>
  <c r="G350" i="6"/>
  <c r="I350" i="6" s="1"/>
  <c r="G349" i="6"/>
  <c r="I349" i="6" s="1"/>
  <c r="G348" i="6"/>
  <c r="I348" i="6" s="1"/>
  <c r="G347" i="6"/>
  <c r="I347" i="6" s="1"/>
  <c r="G346" i="6"/>
  <c r="I346" i="6" s="1"/>
  <c r="G345" i="6"/>
  <c r="I345" i="6" s="1"/>
  <c r="G344" i="6"/>
  <c r="I344" i="6" s="1"/>
  <c r="G343" i="6"/>
  <c r="I343" i="6" s="1"/>
  <c r="G342" i="6"/>
  <c r="I342" i="6" s="1"/>
  <c r="G341" i="6"/>
  <c r="I341" i="6" s="1"/>
  <c r="G338" i="6"/>
  <c r="I338" i="6" s="1"/>
  <c r="G337" i="6"/>
  <c r="I337" i="6" s="1"/>
  <c r="G336" i="6"/>
  <c r="I336" i="6" s="1"/>
  <c r="G334" i="6"/>
  <c r="I334" i="6" s="1"/>
  <c r="G332" i="6"/>
  <c r="I332" i="6" s="1"/>
  <c r="G331" i="6"/>
  <c r="I331" i="6" s="1"/>
  <c r="G329" i="6"/>
  <c r="I329" i="6" s="1"/>
  <c r="G328" i="6"/>
  <c r="I328" i="6" s="1"/>
  <c r="G327" i="6"/>
  <c r="I327" i="6" s="1"/>
  <c r="G326" i="6"/>
  <c r="I326" i="6" s="1"/>
  <c r="G325" i="6"/>
  <c r="I325" i="6" s="1"/>
  <c r="G324" i="6"/>
  <c r="I324" i="6" s="1"/>
  <c r="G323" i="6"/>
  <c r="I323" i="6" s="1"/>
  <c r="G320" i="6"/>
  <c r="I320" i="6" s="1"/>
  <c r="G319" i="6"/>
  <c r="I319" i="6" s="1"/>
  <c r="G317" i="6"/>
  <c r="I317" i="6" s="1"/>
  <c r="G315" i="6"/>
  <c r="I315" i="6" s="1"/>
  <c r="G314" i="6"/>
  <c r="I314" i="6" s="1"/>
  <c r="G313" i="6"/>
  <c r="I313" i="6" s="1"/>
  <c r="G312" i="6"/>
  <c r="I312" i="6" s="1"/>
  <c r="G311" i="6"/>
  <c r="I311" i="6" s="1"/>
  <c r="G310" i="6"/>
  <c r="I310" i="6" s="1"/>
  <c r="G309" i="6"/>
  <c r="I309" i="6" s="1"/>
  <c r="G308" i="6"/>
  <c r="I308" i="6" s="1"/>
  <c r="G307" i="6"/>
  <c r="I307" i="6" s="1"/>
  <c r="G306" i="6"/>
  <c r="I306" i="6" s="1"/>
  <c r="G305" i="6"/>
  <c r="I305" i="6" s="1"/>
  <c r="G304" i="6"/>
  <c r="I304" i="6" s="1"/>
  <c r="G303" i="6"/>
  <c r="I303" i="6" s="1"/>
  <c r="G301" i="6"/>
  <c r="I301" i="6" s="1"/>
  <c r="G300" i="6"/>
  <c r="I300" i="6" s="1"/>
  <c r="G299" i="6"/>
  <c r="I299" i="6" s="1"/>
  <c r="G298" i="6"/>
  <c r="I298" i="6" s="1"/>
  <c r="G297" i="6"/>
  <c r="I297" i="6" s="1"/>
  <c r="G296" i="6"/>
  <c r="I296" i="6" s="1"/>
  <c r="G295" i="6"/>
  <c r="I295" i="6" s="1"/>
  <c r="G294" i="6"/>
  <c r="I294" i="6" s="1"/>
  <c r="G293" i="6"/>
  <c r="I293" i="6" s="1"/>
  <c r="G291" i="6"/>
  <c r="I291" i="6" s="1"/>
  <c r="G290" i="6"/>
  <c r="I290" i="6" s="1"/>
  <c r="G289" i="6"/>
  <c r="I289" i="6" s="1"/>
  <c r="G288" i="6"/>
  <c r="I288" i="6" s="1"/>
  <c r="G285" i="6"/>
  <c r="I285" i="6" s="1"/>
  <c r="G284" i="6"/>
  <c r="I284" i="6" s="1"/>
  <c r="G283" i="6"/>
  <c r="I283" i="6" s="1"/>
  <c r="G282" i="6"/>
  <c r="I282" i="6" s="1"/>
  <c r="G281" i="6"/>
  <c r="I281" i="6" s="1"/>
  <c r="G280" i="6"/>
  <c r="I280" i="6" s="1"/>
  <c r="G279" i="6"/>
  <c r="I279" i="6" s="1"/>
  <c r="G278" i="6"/>
  <c r="I278" i="6" s="1"/>
  <c r="G277" i="6"/>
  <c r="I277" i="6" s="1"/>
  <c r="G276" i="6"/>
  <c r="I276" i="6" s="1"/>
  <c r="G275" i="6"/>
  <c r="I275" i="6" s="1"/>
  <c r="G274" i="6"/>
  <c r="I274" i="6" s="1"/>
  <c r="G273" i="6"/>
  <c r="I273" i="6" s="1"/>
  <c r="G272" i="6"/>
  <c r="I272" i="6" s="1"/>
  <c r="G271" i="6"/>
  <c r="I271" i="6" s="1"/>
  <c r="G270" i="6"/>
  <c r="I270" i="6" s="1"/>
  <c r="G269" i="6"/>
  <c r="I269" i="6" s="1"/>
  <c r="G268" i="6"/>
  <c r="I268" i="6" s="1"/>
  <c r="G267" i="6"/>
  <c r="I267" i="6" s="1"/>
  <c r="G266" i="6"/>
  <c r="I266" i="6" s="1"/>
  <c r="G265" i="6"/>
  <c r="I265" i="6" s="1"/>
  <c r="G263" i="6"/>
  <c r="I263" i="6" s="1"/>
  <c r="G262" i="6"/>
  <c r="I262" i="6" s="1"/>
  <c r="G261" i="6"/>
  <c r="I261" i="6" s="1"/>
  <c r="G260" i="6"/>
  <c r="I260" i="6" s="1"/>
  <c r="G258" i="6"/>
  <c r="I258" i="6" s="1"/>
  <c r="G257" i="6"/>
  <c r="I257" i="6" s="1"/>
  <c r="G256" i="6"/>
  <c r="I256" i="6" s="1"/>
  <c r="G254" i="6"/>
  <c r="I254" i="6" s="1"/>
  <c r="G253" i="6"/>
  <c r="I253" i="6" s="1"/>
  <c r="G251" i="6"/>
  <c r="I251" i="6" s="1"/>
  <c r="G250" i="6"/>
  <c r="I250" i="6" s="1"/>
  <c r="G248" i="6"/>
  <c r="I248" i="6" s="1"/>
  <c r="G247" i="6"/>
  <c r="I247" i="6" s="1"/>
  <c r="G246" i="6"/>
  <c r="I246" i="6" s="1"/>
  <c r="G245" i="6"/>
  <c r="I245" i="6" s="1"/>
  <c r="G244" i="6"/>
  <c r="I244" i="6" s="1"/>
  <c r="G243" i="6"/>
  <c r="I243" i="6" s="1"/>
  <c r="G241" i="6"/>
  <c r="I241" i="6" s="1"/>
  <c r="G240" i="6"/>
  <c r="I240" i="6" s="1"/>
  <c r="G238" i="6"/>
  <c r="I238" i="6" s="1"/>
  <c r="G237" i="6"/>
  <c r="I237" i="6" s="1"/>
  <c r="G236" i="6"/>
  <c r="I236" i="6" s="1"/>
  <c r="G235" i="6"/>
  <c r="I235" i="6" s="1"/>
  <c r="G234" i="6"/>
  <c r="I234" i="6" s="1"/>
  <c r="G233" i="6"/>
  <c r="I233" i="6" s="1"/>
  <c r="G232" i="6"/>
  <c r="I232" i="6" s="1"/>
  <c r="G230" i="6"/>
  <c r="I230" i="6" s="1"/>
  <c r="G228" i="6"/>
  <c r="I228" i="6" s="1"/>
  <c r="G227" i="6"/>
  <c r="I227" i="6" s="1"/>
  <c r="G226" i="6"/>
  <c r="I226" i="6" s="1"/>
  <c r="G225" i="6"/>
  <c r="I225" i="6" s="1"/>
  <c r="G224" i="6"/>
  <c r="I224" i="6" s="1"/>
  <c r="G223" i="6"/>
  <c r="I223" i="6" s="1"/>
  <c r="G221" i="6"/>
  <c r="I221" i="6" s="1"/>
  <c r="G220" i="6"/>
  <c r="I220" i="6" s="1"/>
  <c r="G219" i="6"/>
  <c r="I219" i="6" s="1"/>
  <c r="G217" i="6"/>
  <c r="I217" i="6" s="1"/>
  <c r="G216" i="6"/>
  <c r="I216" i="6" s="1"/>
  <c r="G215" i="6"/>
  <c r="I215" i="6" s="1"/>
  <c r="G214" i="6"/>
  <c r="I214" i="6" s="1"/>
  <c r="G213" i="6"/>
  <c r="I213" i="6" s="1"/>
  <c r="G212" i="6"/>
  <c r="I212" i="6" s="1"/>
  <c r="G211" i="6"/>
  <c r="I211" i="6" s="1"/>
  <c r="G207" i="6"/>
  <c r="I207" i="6" s="1"/>
  <c r="G206" i="6"/>
  <c r="I206" i="6" s="1"/>
  <c r="G205" i="6"/>
  <c r="I205" i="6" s="1"/>
  <c r="G204" i="6"/>
  <c r="I204" i="6" s="1"/>
  <c r="G203" i="6"/>
  <c r="I203" i="6" s="1"/>
  <c r="G202" i="6"/>
  <c r="I202" i="6" s="1"/>
  <c r="G201" i="6"/>
  <c r="I201" i="6" s="1"/>
  <c r="G200" i="6"/>
  <c r="I200" i="6" s="1"/>
  <c r="G199" i="6"/>
  <c r="I199" i="6" s="1"/>
  <c r="G198" i="6"/>
  <c r="I198" i="6" s="1"/>
  <c r="G197" i="6"/>
  <c r="I197" i="6" s="1"/>
  <c r="G196" i="6"/>
  <c r="I196" i="6" s="1"/>
  <c r="G195" i="6"/>
  <c r="I195" i="6" s="1"/>
  <c r="G192" i="6"/>
  <c r="I192" i="6" s="1"/>
  <c r="G191" i="6"/>
  <c r="I191" i="6" s="1"/>
  <c r="G189" i="6"/>
  <c r="I189" i="6" s="1"/>
  <c r="G188" i="6"/>
  <c r="I188" i="6" s="1"/>
  <c r="G186" i="6"/>
  <c r="I186" i="6" s="1"/>
  <c r="G184" i="6"/>
  <c r="I184" i="6" s="1"/>
  <c r="G183" i="6"/>
  <c r="I183" i="6" s="1"/>
  <c r="G182" i="6"/>
  <c r="I182" i="6" s="1"/>
  <c r="G181" i="6"/>
  <c r="I181" i="6" s="1"/>
  <c r="G180" i="6"/>
  <c r="I180" i="6" s="1"/>
  <c r="G179" i="6"/>
  <c r="I179" i="6" s="1"/>
  <c r="G178" i="6"/>
  <c r="I178" i="6" s="1"/>
  <c r="G177" i="6"/>
  <c r="I177" i="6" s="1"/>
  <c r="G176" i="6"/>
  <c r="I176" i="6" s="1"/>
  <c r="G175" i="6"/>
  <c r="I175" i="6" s="1"/>
  <c r="G174" i="6"/>
  <c r="I174" i="6" s="1"/>
  <c r="G173" i="6"/>
  <c r="I173" i="6" s="1"/>
  <c r="G172" i="6"/>
  <c r="I172" i="6" s="1"/>
  <c r="G171" i="6"/>
  <c r="I171" i="6" s="1"/>
  <c r="G169" i="6"/>
  <c r="I169" i="6" s="1"/>
  <c r="G168" i="6"/>
  <c r="I168" i="6" s="1"/>
  <c r="G167" i="6"/>
  <c r="I167" i="6" s="1"/>
  <c r="G166" i="6"/>
  <c r="I166" i="6" s="1"/>
  <c r="G165" i="6"/>
  <c r="I165" i="6" s="1"/>
  <c r="G164" i="6"/>
  <c r="I164" i="6" s="1"/>
  <c r="G163" i="6"/>
  <c r="I163" i="6" s="1"/>
  <c r="G162" i="6"/>
  <c r="I162" i="6" s="1"/>
  <c r="G161" i="6"/>
  <c r="I161" i="6" s="1"/>
  <c r="G160" i="6"/>
  <c r="I160" i="6" s="1"/>
  <c r="G158" i="6"/>
  <c r="I158" i="6" s="1"/>
  <c r="G157" i="6"/>
  <c r="I157" i="6" s="1"/>
  <c r="G156" i="6"/>
  <c r="I156" i="6" s="1"/>
  <c r="G155" i="6"/>
  <c r="I155" i="6" s="1"/>
  <c r="G154" i="6"/>
  <c r="I154" i="6" s="1"/>
  <c r="G153" i="6"/>
  <c r="I153" i="6" s="1"/>
  <c r="G152" i="6"/>
  <c r="I152" i="6" s="1"/>
  <c r="G151" i="6"/>
  <c r="I151" i="6" s="1"/>
  <c r="G150" i="6"/>
  <c r="I150" i="6" s="1"/>
  <c r="G149" i="6"/>
  <c r="I149" i="6" s="1"/>
  <c r="G148" i="6"/>
  <c r="I148" i="6" s="1"/>
  <c r="G147" i="6"/>
  <c r="I147" i="6" s="1"/>
  <c r="G146" i="6"/>
  <c r="I146" i="6" s="1"/>
  <c r="G144" i="6"/>
  <c r="I144" i="6" s="1"/>
  <c r="G143" i="6"/>
  <c r="I143" i="6" s="1"/>
  <c r="G141" i="6"/>
  <c r="I141" i="6" s="1"/>
  <c r="G140" i="6"/>
  <c r="I140" i="6" s="1"/>
  <c r="G139" i="6"/>
  <c r="I139" i="6" s="1"/>
  <c r="G138" i="6"/>
  <c r="I138" i="6" s="1"/>
  <c r="G137" i="6"/>
  <c r="I137" i="6" s="1"/>
  <c r="G135" i="6"/>
  <c r="I135" i="6" s="1"/>
  <c r="G134" i="6"/>
  <c r="I134" i="6" s="1"/>
  <c r="G133" i="6"/>
  <c r="I133" i="6" s="1"/>
  <c r="G132" i="6"/>
  <c r="I132" i="6" s="1"/>
  <c r="G131" i="6"/>
  <c r="I131" i="6" s="1"/>
  <c r="G130" i="6"/>
  <c r="I130" i="6" s="1"/>
  <c r="G128" i="6"/>
  <c r="I128" i="6" s="1"/>
  <c r="G127" i="6"/>
  <c r="I127" i="6" s="1"/>
  <c r="G126" i="6"/>
  <c r="I126" i="6" s="1"/>
  <c r="G125" i="6"/>
  <c r="I125" i="6" s="1"/>
  <c r="G124" i="6"/>
  <c r="I124" i="6" s="1"/>
  <c r="G123" i="6"/>
  <c r="I123" i="6" s="1"/>
  <c r="G122" i="6"/>
  <c r="I122" i="6" s="1"/>
  <c r="G121" i="6"/>
  <c r="I121" i="6" s="1"/>
  <c r="G120" i="6"/>
  <c r="I120" i="6" s="1"/>
  <c r="G119" i="6"/>
  <c r="I119" i="6" s="1"/>
  <c r="G118" i="6"/>
  <c r="I118" i="6" s="1"/>
  <c r="G117" i="6"/>
  <c r="I117" i="6" s="1"/>
  <c r="G116" i="6"/>
  <c r="I116" i="6" s="1"/>
  <c r="G115" i="6"/>
  <c r="I115" i="6" s="1"/>
  <c r="G114" i="6"/>
  <c r="I114" i="6" s="1"/>
  <c r="G113" i="6"/>
  <c r="I113" i="6" s="1"/>
  <c r="G112" i="6"/>
  <c r="I112" i="6" s="1"/>
  <c r="G111" i="6"/>
  <c r="I111" i="6" s="1"/>
  <c r="G110" i="6"/>
  <c r="I110" i="6" s="1"/>
  <c r="G109" i="6"/>
  <c r="I109" i="6" s="1"/>
  <c r="G108" i="6"/>
  <c r="I108" i="6" s="1"/>
  <c r="G107" i="6"/>
  <c r="I107" i="6" s="1"/>
  <c r="G106" i="6"/>
  <c r="I106" i="6" s="1"/>
  <c r="G105" i="6"/>
  <c r="I105" i="6" s="1"/>
  <c r="G104" i="6"/>
  <c r="I104" i="6" s="1"/>
  <c r="G103" i="6"/>
  <c r="I103" i="6" s="1"/>
  <c r="G102" i="6"/>
  <c r="I102" i="6" s="1"/>
  <c r="G101" i="6"/>
  <c r="I101" i="6" s="1"/>
  <c r="G98" i="6"/>
  <c r="I98" i="6" s="1"/>
  <c r="G97" i="6"/>
  <c r="I97" i="6" s="1"/>
  <c r="G96" i="6"/>
  <c r="I96" i="6" s="1"/>
  <c r="G95" i="6"/>
  <c r="I95" i="6" s="1"/>
  <c r="G94" i="6"/>
  <c r="I94" i="6" s="1"/>
  <c r="G93" i="6"/>
  <c r="I93" i="6" s="1"/>
  <c r="G92" i="6"/>
  <c r="I92" i="6" s="1"/>
  <c r="G91" i="6"/>
  <c r="I91" i="6" s="1"/>
  <c r="G89" i="6"/>
  <c r="I89" i="6" s="1"/>
  <c r="G88" i="6"/>
  <c r="I88" i="6" s="1"/>
  <c r="G87" i="6"/>
  <c r="I87" i="6" s="1"/>
  <c r="G86" i="6"/>
  <c r="I86" i="6" s="1"/>
  <c r="G85" i="6"/>
  <c r="I85" i="6" s="1"/>
  <c r="G84" i="6"/>
  <c r="I84" i="6" s="1"/>
  <c r="G83" i="6"/>
  <c r="I83" i="6" s="1"/>
  <c r="G82" i="6"/>
  <c r="I82" i="6" s="1"/>
  <c r="G80" i="6"/>
  <c r="I80" i="6" s="1"/>
  <c r="G79" i="6"/>
  <c r="I79" i="6" s="1"/>
  <c r="G78" i="6"/>
  <c r="I78" i="6" s="1"/>
  <c r="G77" i="6"/>
  <c r="I77" i="6" s="1"/>
  <c r="G76" i="6"/>
  <c r="I76" i="6" s="1"/>
  <c r="G75" i="6"/>
  <c r="I75" i="6" s="1"/>
  <c r="G74" i="6"/>
  <c r="I74" i="6" s="1"/>
  <c r="G73" i="6"/>
  <c r="I73" i="6" s="1"/>
  <c r="G72" i="6"/>
  <c r="I72" i="6" s="1"/>
  <c r="G71" i="6"/>
  <c r="I71" i="6" s="1"/>
  <c r="G70" i="6"/>
  <c r="I70" i="6" s="1"/>
  <c r="G69" i="6"/>
  <c r="I69" i="6" s="1"/>
  <c r="G68" i="6"/>
  <c r="I68" i="6" s="1"/>
  <c r="G67" i="6"/>
  <c r="I67" i="6" s="1"/>
  <c r="G66" i="6"/>
  <c r="I66" i="6" s="1"/>
  <c r="G65" i="6"/>
  <c r="I65" i="6" s="1"/>
  <c r="G64" i="6"/>
  <c r="I64" i="6" s="1"/>
  <c r="G63" i="6"/>
  <c r="I63" i="6" s="1"/>
  <c r="G62" i="6"/>
  <c r="I62" i="6" s="1"/>
  <c r="G61" i="6"/>
  <c r="I61" i="6" s="1"/>
  <c r="G59" i="6"/>
  <c r="I59" i="6" s="1"/>
  <c r="G58" i="6"/>
  <c r="I58" i="6" s="1"/>
  <c r="G57" i="6"/>
  <c r="I57" i="6" s="1"/>
  <c r="G56" i="6"/>
  <c r="I56" i="6" s="1"/>
  <c r="G55" i="6"/>
  <c r="I55" i="6" s="1"/>
  <c r="G54" i="6"/>
  <c r="I54" i="6" s="1"/>
  <c r="G53" i="6"/>
  <c r="I53" i="6" s="1"/>
  <c r="G52" i="6"/>
  <c r="I52" i="6" s="1"/>
  <c r="G51" i="6"/>
  <c r="I51" i="6" s="1"/>
  <c r="G50" i="6"/>
  <c r="I50" i="6" s="1"/>
  <c r="G49" i="6"/>
  <c r="I49" i="6" s="1"/>
  <c r="G48" i="6"/>
  <c r="I48" i="6" s="1"/>
  <c r="G47" i="6"/>
  <c r="I47" i="6" s="1"/>
  <c r="G46" i="6"/>
  <c r="I46" i="6" s="1"/>
  <c r="G45" i="6"/>
  <c r="I45" i="6" s="1"/>
  <c r="G44" i="6"/>
  <c r="I44" i="6" s="1"/>
  <c r="G43" i="6"/>
  <c r="I43" i="6" s="1"/>
  <c r="G42" i="6"/>
  <c r="I42" i="6" s="1"/>
  <c r="G41" i="6"/>
  <c r="I41" i="6" s="1"/>
  <c r="G40" i="6"/>
  <c r="I40" i="6" s="1"/>
  <c r="G39" i="6"/>
  <c r="I39" i="6" s="1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I30" i="6" s="1"/>
  <c r="G29" i="6"/>
  <c r="I29" i="6" s="1"/>
  <c r="G28" i="6"/>
  <c r="I28" i="6" s="1"/>
  <c r="G27" i="6"/>
  <c r="I27" i="6" s="1"/>
  <c r="G26" i="6"/>
  <c r="I26" i="6" s="1"/>
  <c r="G24" i="6"/>
  <c r="I24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I9" i="6" s="1"/>
  <c r="G8" i="6"/>
  <c r="I8" i="6" s="1"/>
  <c r="G7" i="6"/>
  <c r="I7" i="6" s="1"/>
  <c r="G6" i="6"/>
  <c r="I6" i="6" s="1"/>
  <c r="G5" i="6"/>
  <c r="I5" i="6" s="1"/>
  <c r="H659" i="6" l="1"/>
  <c r="E170" i="6"/>
  <c r="G170" i="6" s="1"/>
  <c r="I170" i="6" s="1"/>
  <c r="E614" i="6"/>
  <c r="G614" i="6" s="1"/>
  <c r="I614" i="6" s="1"/>
  <c r="E601" i="6"/>
  <c r="G601" i="6" s="1"/>
  <c r="I601" i="6" s="1"/>
  <c r="E586" i="6"/>
  <c r="G586" i="6" s="1"/>
  <c r="I586" i="6" s="1"/>
  <c r="E575" i="6"/>
  <c r="G575" i="6" s="1"/>
  <c r="I575" i="6" s="1"/>
  <c r="E573" i="6"/>
  <c r="G573" i="6" s="1"/>
  <c r="I573" i="6" s="1"/>
  <c r="E544" i="6"/>
  <c r="G544" i="6" s="1"/>
  <c r="I544" i="6" s="1"/>
  <c r="E529" i="6"/>
  <c r="G529" i="6" s="1"/>
  <c r="I529" i="6" s="1"/>
  <c r="E528" i="6"/>
  <c r="G528" i="6" s="1"/>
  <c r="I528" i="6" s="1"/>
  <c r="E523" i="6"/>
  <c r="G523" i="6" s="1"/>
  <c r="I523" i="6" s="1"/>
  <c r="E512" i="6"/>
  <c r="G512" i="6" s="1"/>
  <c r="I512" i="6" s="1"/>
  <c r="E510" i="6"/>
  <c r="G510" i="6" s="1"/>
  <c r="I510" i="6" s="1"/>
  <c r="E508" i="6"/>
  <c r="G508" i="6" s="1"/>
  <c r="I508" i="6" s="1"/>
  <c r="E495" i="6"/>
  <c r="G495" i="6" s="1"/>
  <c r="I495" i="6" s="1"/>
  <c r="E490" i="6"/>
  <c r="G490" i="6" s="1"/>
  <c r="I490" i="6" s="1"/>
  <c r="E488" i="6"/>
  <c r="G488" i="6" s="1"/>
  <c r="I488" i="6" s="1"/>
  <c r="E485" i="6"/>
  <c r="G485" i="6" s="1"/>
  <c r="I485" i="6" s="1"/>
  <c r="E484" i="6"/>
  <c r="G484" i="6" s="1"/>
  <c r="I484" i="6" s="1"/>
  <c r="E481" i="6"/>
  <c r="G481" i="6" s="1"/>
  <c r="I481" i="6" s="1"/>
  <c r="E476" i="6"/>
  <c r="G476" i="6" s="1"/>
  <c r="I476" i="6" s="1"/>
  <c r="E463" i="6"/>
  <c r="G463" i="6" s="1"/>
  <c r="I463" i="6" s="1"/>
  <c r="E459" i="6"/>
  <c r="G459" i="6" s="1"/>
  <c r="I459" i="6" s="1"/>
  <c r="E445" i="6"/>
  <c r="G445" i="6" s="1"/>
  <c r="I445" i="6" s="1"/>
  <c r="E444" i="6"/>
  <c r="G444" i="6" s="1"/>
  <c r="I444" i="6" s="1"/>
  <c r="E441" i="6"/>
  <c r="G441" i="6" s="1"/>
  <c r="I441" i="6" s="1"/>
  <c r="E440" i="6"/>
  <c r="G440" i="6" s="1"/>
  <c r="I440" i="6" s="1"/>
  <c r="E439" i="6"/>
  <c r="G439" i="6" s="1"/>
  <c r="I439" i="6" s="1"/>
  <c r="E437" i="6"/>
  <c r="G437" i="6" s="1"/>
  <c r="I437" i="6" s="1"/>
  <c r="E433" i="6"/>
  <c r="G433" i="6" s="1"/>
  <c r="I433" i="6" s="1"/>
  <c r="E417" i="6"/>
  <c r="G417" i="6" s="1"/>
  <c r="I417" i="6" s="1"/>
  <c r="E404" i="6"/>
  <c r="G404" i="6" s="1"/>
  <c r="I404" i="6" s="1"/>
  <c r="E386" i="6"/>
  <c r="G386" i="6" s="1"/>
  <c r="I386" i="6" s="1"/>
  <c r="E380" i="6"/>
  <c r="G380" i="6" s="1"/>
  <c r="I380" i="6" s="1"/>
  <c r="E375" i="6"/>
  <c r="G375" i="6" s="1"/>
  <c r="I375" i="6" s="1"/>
  <c r="E374" i="6"/>
  <c r="G374" i="6" s="1"/>
  <c r="I374" i="6" s="1"/>
  <c r="E370" i="6"/>
  <c r="G370" i="6" s="1"/>
  <c r="I370" i="6" s="1"/>
  <c r="E351" i="6"/>
  <c r="G351" i="6" s="1"/>
  <c r="I351" i="6" s="1"/>
  <c r="E340" i="6"/>
  <c r="G340" i="6" s="1"/>
  <c r="I340" i="6" s="1"/>
  <c r="E339" i="6"/>
  <c r="G339" i="6" s="1"/>
  <c r="I339" i="6" s="1"/>
  <c r="E335" i="6"/>
  <c r="G335" i="6" s="1"/>
  <c r="I335" i="6" s="1"/>
  <c r="E333" i="6"/>
  <c r="G333" i="6" s="1"/>
  <c r="I333" i="6" s="1"/>
  <c r="E330" i="6"/>
  <c r="G330" i="6" s="1"/>
  <c r="I330" i="6" s="1"/>
  <c r="E322" i="6"/>
  <c r="G322" i="6" s="1"/>
  <c r="I322" i="6" s="1"/>
  <c r="E321" i="6"/>
  <c r="G321" i="6" s="1"/>
  <c r="I321" i="6" s="1"/>
  <c r="E318" i="6"/>
  <c r="G318" i="6" s="1"/>
  <c r="I318" i="6" s="1"/>
  <c r="E316" i="6"/>
  <c r="G316" i="6" s="1"/>
  <c r="I316" i="6" s="1"/>
  <c r="E302" i="6"/>
  <c r="G302" i="6" s="1"/>
  <c r="I302" i="6" s="1"/>
  <c r="E292" i="6"/>
  <c r="G292" i="6" s="1"/>
  <c r="I292" i="6" s="1"/>
  <c r="E287" i="6"/>
  <c r="G287" i="6" s="1"/>
  <c r="I287" i="6" s="1"/>
  <c r="E286" i="6"/>
  <c r="G286" i="6" s="1"/>
  <c r="I286" i="6" s="1"/>
  <c r="E264" i="6"/>
  <c r="G264" i="6" s="1"/>
  <c r="I264" i="6" s="1"/>
  <c r="E259" i="6"/>
  <c r="G259" i="6" s="1"/>
  <c r="I259" i="6" s="1"/>
  <c r="E255" i="6"/>
  <c r="G255" i="6" s="1"/>
  <c r="I255" i="6" s="1"/>
  <c r="E252" i="6"/>
  <c r="G252" i="6" s="1"/>
  <c r="I252" i="6" s="1"/>
  <c r="E249" i="6"/>
  <c r="G249" i="6" s="1"/>
  <c r="I249" i="6" s="1"/>
  <c r="E242" i="6"/>
  <c r="G242" i="6" s="1"/>
  <c r="I242" i="6" s="1"/>
  <c r="E239" i="6"/>
  <c r="G239" i="6" s="1"/>
  <c r="I239" i="6" s="1"/>
  <c r="E231" i="6"/>
  <c r="G231" i="6" s="1"/>
  <c r="I231" i="6" s="1"/>
  <c r="E229" i="6"/>
  <c r="G229" i="6" s="1"/>
  <c r="I229" i="6" s="1"/>
  <c r="E222" i="6"/>
  <c r="G222" i="6" s="1"/>
  <c r="I222" i="6" s="1"/>
  <c r="E218" i="6"/>
  <c r="G218" i="6" s="1"/>
  <c r="I218" i="6" s="1"/>
  <c r="E210" i="6"/>
  <c r="G210" i="6" s="1"/>
  <c r="I210" i="6" s="1"/>
  <c r="E209" i="6"/>
  <c r="G209" i="6" s="1"/>
  <c r="I209" i="6" s="1"/>
  <c r="E208" i="6"/>
  <c r="G208" i="6" s="1"/>
  <c r="I208" i="6" s="1"/>
  <c r="E194" i="6"/>
  <c r="G194" i="6" s="1"/>
  <c r="I194" i="6" s="1"/>
  <c r="E193" i="6"/>
  <c r="G193" i="6" s="1"/>
  <c r="I193" i="6" s="1"/>
  <c r="E190" i="6"/>
  <c r="G190" i="6" s="1"/>
  <c r="I190" i="6" s="1"/>
  <c r="E187" i="6"/>
  <c r="G187" i="6" s="1"/>
  <c r="I187" i="6" s="1"/>
  <c r="E185" i="6"/>
  <c r="G185" i="6" s="1"/>
  <c r="I185" i="6" s="1"/>
  <c r="E159" i="6"/>
  <c r="G159" i="6" s="1"/>
  <c r="I159" i="6" s="1"/>
  <c r="E145" i="6"/>
  <c r="G145" i="6" s="1"/>
  <c r="I145" i="6" s="1"/>
  <c r="E142" i="6"/>
  <c r="G142" i="6" s="1"/>
  <c r="I142" i="6" s="1"/>
  <c r="E136" i="6"/>
  <c r="G136" i="6" s="1"/>
  <c r="I136" i="6" s="1"/>
  <c r="E129" i="6"/>
  <c r="G129" i="6" s="1"/>
  <c r="I129" i="6" s="1"/>
  <c r="E99" i="6"/>
  <c r="G99" i="6" s="1"/>
  <c r="I99" i="6" s="1"/>
  <c r="E90" i="6"/>
  <c r="G90" i="6" s="1"/>
  <c r="I90" i="6" s="1"/>
  <c r="E81" i="6"/>
  <c r="G81" i="6" s="1"/>
  <c r="I81" i="6" s="1"/>
  <c r="E60" i="6"/>
  <c r="G60" i="6" s="1"/>
  <c r="I60" i="6" s="1"/>
  <c r="E25" i="6"/>
  <c r="G25" i="6" s="1"/>
  <c r="I25" i="6" s="1"/>
  <c r="E23" i="6"/>
  <c r="G23" i="6" s="1"/>
  <c r="I23" i="6" s="1"/>
  <c r="I659" i="6" l="1"/>
</calcChain>
</file>

<file path=xl/sharedStrings.xml><?xml version="1.0" encoding="utf-8"?>
<sst xmlns="http://schemas.openxmlformats.org/spreadsheetml/2006/main" count="2112" uniqueCount="1361">
  <si>
    <t>Faldo de azucar, Modelo</t>
  </si>
  <si>
    <t>Faldo de café Santo Domingo</t>
  </si>
  <si>
    <t xml:space="preserve">Cremola Members Selection                                     </t>
  </si>
  <si>
    <t>Paq. de platos desechables #6 plast. Crema</t>
  </si>
  <si>
    <t>Cuchillos desechables plastifar de 22 und.</t>
  </si>
  <si>
    <t xml:space="preserve">Cucharas desechables plastifar de 25   und.                              </t>
  </si>
  <si>
    <t>Te Verde Caliente Mondaisa de 20 und.</t>
  </si>
  <si>
    <t>Thoner 12 A</t>
  </si>
  <si>
    <t>Thoner 49 A</t>
  </si>
  <si>
    <t>Te Frio 4 C</t>
  </si>
  <si>
    <t>Thoner 30 A</t>
  </si>
  <si>
    <t xml:space="preserve">Thoner 5 A </t>
  </si>
  <si>
    <t>Thoner 15 A</t>
  </si>
  <si>
    <t>Thoner 414 A</t>
  </si>
  <si>
    <t>Thoner CE 5005</t>
  </si>
  <si>
    <t>Thoner Q 26 A</t>
  </si>
  <si>
    <t>Thoner Q 594 9A</t>
  </si>
  <si>
    <t xml:space="preserve">Thoner Katun Perfomace </t>
  </si>
  <si>
    <t>Thoner Cano QpR 54</t>
  </si>
  <si>
    <t>Cubierta de zapatos Blue cross  piezas</t>
  </si>
  <si>
    <t xml:space="preserve">Cubierta de zapatos American piezas </t>
  </si>
  <si>
    <t>Cubre Zapatos  Luz med piezas</t>
  </si>
  <si>
    <t>Plastico aderente, plastic wrap 12 x 2000 Rollo</t>
  </si>
  <si>
    <t>Suape Rayon #36</t>
  </si>
  <si>
    <t>Suape linda # 32</t>
  </si>
  <si>
    <t xml:space="preserve">Suape kika # 32 </t>
  </si>
  <si>
    <t xml:space="preserve">Palo escoba kika </t>
  </si>
  <si>
    <t xml:space="preserve">Palo recogedor de agua  </t>
  </si>
  <si>
    <t>Palos gris con amarillos</t>
  </si>
  <si>
    <t xml:space="preserve">Palo rastrillo truper </t>
  </si>
  <si>
    <t>Palo rastrillo bellota</t>
  </si>
  <si>
    <t>Recogedor de basura linda</t>
  </si>
  <si>
    <t>Recogedor de basura kika</t>
  </si>
  <si>
    <t xml:space="preserve">Suaper Lunbrang </t>
  </si>
  <si>
    <t>Palo para mapo</t>
  </si>
  <si>
    <t xml:space="preserve">Dispensador de servilleta </t>
  </si>
  <si>
    <t xml:space="preserve">Dispensador de servilleta 545 </t>
  </si>
  <si>
    <t>Dispensador de servilleta 393</t>
  </si>
  <si>
    <t xml:space="preserve">Dispensador de servilleta familia </t>
  </si>
  <si>
    <t>Dispensador papel jumbo supply dept</t>
  </si>
  <si>
    <t>Lampara Led 18w  125x18x17</t>
  </si>
  <si>
    <t xml:space="preserve">Faja truper M </t>
  </si>
  <si>
    <t xml:space="preserve">Faja truper XL </t>
  </si>
  <si>
    <t xml:space="preserve">Faja truper L </t>
  </si>
  <si>
    <t xml:space="preserve">Bata Medica M </t>
  </si>
  <si>
    <t>Bata Medica XL</t>
  </si>
  <si>
    <t xml:space="preserve">Bata medical desechable </t>
  </si>
  <si>
    <t>Uniforme pantalon M color verde y azul</t>
  </si>
  <si>
    <t>Conjunto de medico Azul XL</t>
  </si>
  <si>
    <t xml:space="preserve">Bata medica L Azul </t>
  </si>
  <si>
    <t xml:space="preserve">Lente quirurgicos </t>
  </si>
  <si>
    <t xml:space="preserve">Guantes  de proteccion ECO pares </t>
  </si>
  <si>
    <t>Guantes truper pares</t>
  </si>
  <si>
    <t>Jabon de cuaba liquido, Jarabacoa multiuso</t>
  </si>
  <si>
    <t>Lysol Clean galon</t>
  </si>
  <si>
    <t>Dispensador de Jabon Liquido</t>
  </si>
  <si>
    <t>Tape Invinsible</t>
  </si>
  <si>
    <t>Peganmento, Goma blanca, Aztec</t>
  </si>
  <si>
    <t xml:space="preserve">Binder clip billetero de 51 mm, Printek, Caja </t>
  </si>
  <si>
    <t>Paper clips 50MM, Printek</t>
  </si>
  <si>
    <t>Sacagrapa, Nustar</t>
  </si>
  <si>
    <t>Binder clips Dl DINGLI, 32 MM</t>
  </si>
  <si>
    <t>Binder clips Dl DINGLI, 25 MM</t>
  </si>
  <si>
    <t>Toner Epson 664 Cian</t>
  </si>
  <si>
    <t>Toner Epson 664 Magenta</t>
  </si>
  <si>
    <t>Toner Epson 664 Amarilla</t>
  </si>
  <si>
    <t>Silicon liquido, Pointer 500 ML</t>
  </si>
  <si>
    <t>Silicon liquido, Facela 500 ML</t>
  </si>
  <si>
    <t>Silicon liquido, Pointer 60 ML</t>
  </si>
  <si>
    <t>Binder clips Dl DINGLI, 19MM</t>
  </si>
  <si>
    <t>Piedra perfumada Inodoro, Arom, Vainilla</t>
  </si>
  <si>
    <t xml:space="preserve">Piedra perfumada Inodoro, Arom, Frutas silvestre </t>
  </si>
  <si>
    <t>Piedra perfumada Inodoro, Arom, Jardin Lavanda</t>
  </si>
  <si>
    <t>Piedra perfumada Inodoro, Arom, Pradera Popurri</t>
  </si>
  <si>
    <t>Liquid Paper, Paper Mate</t>
  </si>
  <si>
    <t>Infrared Themometer</t>
  </si>
  <si>
    <t xml:space="preserve">Libreta de Raya 5 X 8 </t>
  </si>
  <si>
    <t>Libro Record 500 paginas</t>
  </si>
  <si>
    <t>Gancho Para archivar , Talbot 70 MM, Caja</t>
  </si>
  <si>
    <t>Cinta para maquina de oficina Ribbons</t>
  </si>
  <si>
    <t xml:space="preserve">Grapadora Swingline </t>
  </si>
  <si>
    <t>Dispensador de cinta pegante Talbot</t>
  </si>
  <si>
    <t>Tinta Giraplica color azul, Pelican</t>
  </si>
  <si>
    <t>Cerradura con Llave Master Safe</t>
  </si>
  <si>
    <t>Candado Yale 110 - 60 (60MM)</t>
  </si>
  <si>
    <t>Candado Yale (50MM)</t>
  </si>
  <si>
    <t>Rolo Lancon, antigota 9 x 5/16</t>
  </si>
  <si>
    <t xml:space="preserve">Maceta, Master </t>
  </si>
  <si>
    <t>Tape Dueto Abro, color Gris</t>
  </si>
  <si>
    <t>Lente Safecorem Lente de seguridad</t>
  </si>
  <si>
    <t>Lyson Spray</t>
  </si>
  <si>
    <t>Resma de papel Premiun 8 1/2 x 14</t>
  </si>
  <si>
    <t>Resma de papel Navegator 8 1/2 x 14</t>
  </si>
  <si>
    <t>Talonario de Requisicion de Materiales</t>
  </si>
  <si>
    <t>Resma de papel 8 1/2 x 11, color crema</t>
  </si>
  <si>
    <t>Ambientador AIRWICKI, fragancia vainilla</t>
  </si>
  <si>
    <t>Ambientador AIRWICKI, fragancia Lavanda</t>
  </si>
  <si>
    <t>Rollo de cinta doble cara 3M</t>
  </si>
  <si>
    <t>Escoba, Samba</t>
  </si>
  <si>
    <t>Escoba Dora</t>
  </si>
  <si>
    <t>Escoba Sunny</t>
  </si>
  <si>
    <t>Escoba Kika</t>
  </si>
  <si>
    <t>Ratrillo mamey, plasticos</t>
  </si>
  <si>
    <t>Juego de cuchillo Mustad</t>
  </si>
  <si>
    <t>Banquetas plastica, color azul</t>
  </si>
  <si>
    <t>Señalizacion de piso mojado, color amarillo</t>
  </si>
  <si>
    <t>Mopa abrillantadora</t>
  </si>
  <si>
    <t>Lampara Emergency Led R- 2L, (120 / 277V)</t>
  </si>
  <si>
    <t>Bombillas Lighting International MH- BT</t>
  </si>
  <si>
    <t>Porta Lapiz, cuadrado negro</t>
  </si>
  <si>
    <t>Porta Lapiz, Redondo negro</t>
  </si>
  <si>
    <t>Carpeta para archivar blanca 5 ", 3 D</t>
  </si>
  <si>
    <t>Carpeta para archivar blanca 3 "</t>
  </si>
  <si>
    <t>Papel de Baño Natura</t>
  </si>
  <si>
    <t>Papel de Baño BLIC</t>
  </si>
  <si>
    <t>Papel Toalla</t>
  </si>
  <si>
    <t>Lampara Led 128.5 X24X28.5 de 48ws</t>
  </si>
  <si>
    <t>Mouse Pad</t>
  </si>
  <si>
    <t>Folder Blanco con bolsillo</t>
  </si>
  <si>
    <t>Folders Rojo con bolsillo</t>
  </si>
  <si>
    <t xml:space="preserve">Kores cinta para maquina de escribir </t>
  </si>
  <si>
    <t xml:space="preserve">UNITYPE, maquina de escribir </t>
  </si>
  <si>
    <t>Solutech, Grapas</t>
  </si>
  <si>
    <t>Nustra, Grapas</t>
  </si>
  <si>
    <t>Saca grapa, Homensing</t>
  </si>
  <si>
    <t>Clip billetero 25mm, Talbot</t>
  </si>
  <si>
    <t>Clips mariposa, Paper Clamp No. 2</t>
  </si>
  <si>
    <t>Clips mariposa, Paper Clamp No. 1</t>
  </si>
  <si>
    <t>Clips mariposa No. 1 Studmark</t>
  </si>
  <si>
    <t>Label para pendaflex, Kleer Fax</t>
  </si>
  <si>
    <t xml:space="preserve">Clip billetero 41 MM,  Pointer </t>
  </si>
  <si>
    <t>Removedor de grapas, Bostitch</t>
  </si>
  <si>
    <t>Grapadora Bostitch</t>
  </si>
  <si>
    <t>Engrapadora de pinza metalica de 20 hojas, Studmark</t>
  </si>
  <si>
    <t>Boligrafo Eco negro und.</t>
  </si>
  <si>
    <t>Sacapuntas con base und.</t>
  </si>
  <si>
    <t>Sacapuntas sencillo und.</t>
  </si>
  <si>
    <t>Sacapuntas de hierro und.</t>
  </si>
  <si>
    <t>Borra blanca point und.</t>
  </si>
  <si>
    <t>Boligrafo Eco rojo  und.</t>
  </si>
  <si>
    <t>Pila duracel D12 Cop pertop und.</t>
  </si>
  <si>
    <t>Juego geometrico ponter juego.</t>
  </si>
  <si>
    <t xml:space="preserve">Reglas pointer </t>
  </si>
  <si>
    <t>Almohadilla velmer und.</t>
  </si>
  <si>
    <t>Adaptadores de blutu</t>
  </si>
  <si>
    <t>Porta cinta 3mm</t>
  </si>
  <si>
    <t>felpa uni-ball und.</t>
  </si>
  <si>
    <t xml:space="preserve">CD normal </t>
  </si>
  <si>
    <t>Tapa de jacka nexxt und.</t>
  </si>
  <si>
    <t>Pila Duracell AAA UND.</t>
  </si>
  <si>
    <t>Pila proxell und.</t>
  </si>
  <si>
    <t>Permanete ezana studmark azules und.</t>
  </si>
  <si>
    <t>Marcadores para pizarra studueseh Azules und.</t>
  </si>
  <si>
    <t>Resaltadore pelika Azul und.</t>
  </si>
  <si>
    <t>Resaltadores printex verde und.</t>
  </si>
  <si>
    <t>Resaltadores pelika verde und.</t>
  </si>
  <si>
    <t>Resaltadores pelika mamey und.</t>
  </si>
  <si>
    <t xml:space="preserve">Chincheta talbot plastica de 100 und 19 cajas </t>
  </si>
  <si>
    <t>Marcadores permanentes sislo negros und.</t>
  </si>
  <si>
    <t>Fieltro mann und.</t>
  </si>
  <si>
    <t>Jaladore marpec</t>
  </si>
  <si>
    <t xml:space="preserve">Felpa sarasa und. </t>
  </si>
  <si>
    <t>Resaltadores printek negro  und.</t>
  </si>
  <si>
    <t>Resaltadores printek azul  und.</t>
  </si>
  <si>
    <t>Resaltadores printek mamey und.</t>
  </si>
  <si>
    <t>Resaltadores printek rosado und.</t>
  </si>
  <si>
    <t>Resaltadores printek rojo und.</t>
  </si>
  <si>
    <t>Resaltadores permanente negro und.</t>
  </si>
  <si>
    <t>Marcadores de pizarra negro und.</t>
  </si>
  <si>
    <t>Pendaflex und.</t>
  </si>
  <si>
    <t>Folder Amarillo und.</t>
  </si>
  <si>
    <t>Notas  Adhesiva talbot  3x2 color amarillo luminico und.</t>
  </si>
  <si>
    <t>Notas adhesivas 3x2 talbot color rosado neon und.</t>
  </si>
  <si>
    <t>Notas adhesivas 3x2 talbot color verde  neon und.</t>
  </si>
  <si>
    <t>Notas adhesivas 3x2  talbot color naranja neon und.</t>
  </si>
  <si>
    <t>Notas adhesivas 3x2 talbot color limoncillo neon und.</t>
  </si>
  <si>
    <t>Notas adhesivas 3x2 talbot color Azul neon und.</t>
  </si>
  <si>
    <t>POP-UPINDEX  UND.</t>
  </si>
  <si>
    <t>Pointer post-it 7.3x123 amarilla und.</t>
  </si>
  <si>
    <t>Calculadore casio AX-12b</t>
  </si>
  <si>
    <t>Barra de silicon caliente gruesa pointer und.</t>
  </si>
  <si>
    <t>Tableta con gancho printex und.</t>
  </si>
  <si>
    <t>Nota adhesiva office 3x3 amarillo  und.</t>
  </si>
  <si>
    <t>Nota adhesiva  solute ch 2x3 amarillo und.</t>
  </si>
  <si>
    <t xml:space="preserve">Carpa </t>
  </si>
  <si>
    <t>Sobre de manila blanco und.</t>
  </si>
  <si>
    <t>Resma de papel 8 1/2 x14</t>
  </si>
  <si>
    <t>Martillo trupper</t>
  </si>
  <si>
    <t>Lona reforzada truper 1.5mx2m und.</t>
  </si>
  <si>
    <t>Gafas quirurgicas und.</t>
  </si>
  <si>
    <t>Bandas de gomas velez en cajitas</t>
  </si>
  <si>
    <t>Espiral No. 11 rings lette size por und.</t>
  </si>
  <si>
    <t>Espiral No. 19 rings lette size por und.</t>
  </si>
  <si>
    <t xml:space="preserve">Espiral No. 32 mm und </t>
  </si>
  <si>
    <t>Riley de control cura CHNT DE 10 UND.</t>
  </si>
  <si>
    <t>Gorro para enfermeras azul  und.</t>
  </si>
  <si>
    <t>Gorro para cirujanos blue cross und.</t>
  </si>
  <si>
    <t>Bata Medica,  Blanca con Azul</t>
  </si>
  <si>
    <t>Control de aire acondicionado universal</t>
  </si>
  <si>
    <t>Recogedor de agua</t>
  </si>
  <si>
    <t>Relay termico de 7 -10 Ampere</t>
  </si>
  <si>
    <t>Selector de control galaxy</t>
  </si>
  <si>
    <t>Relay termico de 25 -40 Ampere</t>
  </si>
  <si>
    <t>Relay termico de 30 -40 Ampere</t>
  </si>
  <si>
    <t>Contactor de 32 A 220 V</t>
  </si>
  <si>
    <t>Transformadores de control Winston 100 vBA</t>
  </si>
  <si>
    <t>Braker de CDM1-225 L, Delixi</t>
  </si>
  <si>
    <t>Monitores de face ( Timer)</t>
  </si>
  <si>
    <t>Caja 2 x4, Craunot</t>
  </si>
  <si>
    <t>Mantenedor de carga 12 V</t>
  </si>
  <si>
    <t>Mantenedor de carga 24 V</t>
  </si>
  <si>
    <t>Cable de aislado de acero , Pie</t>
  </si>
  <si>
    <t>Manguera de nivel 3/8, Truper, rollo de 100 metros</t>
  </si>
  <si>
    <t xml:space="preserve">Saca agua, Brava pequeños </t>
  </si>
  <si>
    <t xml:space="preserve">Barredoras Duro </t>
  </si>
  <si>
    <t>Brochas de 3, Iber</t>
  </si>
  <si>
    <t>Brochas de 4, Colima</t>
  </si>
  <si>
    <t>Braker Poles de 3 - R100 A 125 S</t>
  </si>
  <si>
    <t xml:space="preserve">Braker Sasanin 225 V </t>
  </si>
  <si>
    <t>Relay Tosun</t>
  </si>
  <si>
    <t>Monitores de fase Littelisse</t>
  </si>
  <si>
    <t>Manguera Kelos 5/8,  3/4, 50 Pie</t>
  </si>
  <si>
    <t>Manguera Kelos 5/8,  3/4, 100 Pie</t>
  </si>
  <si>
    <t>Barrilla de tierra, Bronce</t>
  </si>
  <si>
    <t>Caja de control 400 x 300 x 200 MM, Argos</t>
  </si>
  <si>
    <t>Plot de bateria, Baterry Terminal, Pares</t>
  </si>
  <si>
    <t>Bombillo Let, EZLIGHT de 15W</t>
  </si>
  <si>
    <t>Bombillo Led, Rudo 15 W</t>
  </si>
  <si>
    <t>Terminales de sillitas para cable de acero</t>
  </si>
  <si>
    <t>Luces de control, Piboto</t>
  </si>
  <si>
    <t>Contactores de 50 amperes a 220, Hynndai</t>
  </si>
  <si>
    <t>Conctactores de 32 amperes a 220 TYJ</t>
  </si>
  <si>
    <t xml:space="preserve">Relay termico 30/40 </t>
  </si>
  <si>
    <t>Cable Ties 8 x 350</t>
  </si>
  <si>
    <t>Cable Ties 8 x 500</t>
  </si>
  <si>
    <t>Lampara 400 W IP66</t>
  </si>
  <si>
    <t>Lampara de color de 100W</t>
  </si>
  <si>
    <t>Socalos de goma</t>
  </si>
  <si>
    <t>Tubo de lampara T8</t>
  </si>
  <si>
    <t>Alambre Estándar No. 6, Negro, rollo</t>
  </si>
  <si>
    <t>Alambre Topflex V-K 300 pie No. 18</t>
  </si>
  <si>
    <t>Alambre No. 2, de 100 pie</t>
  </si>
  <si>
    <t>Receive Lock 5/8, Diamate</t>
  </si>
  <si>
    <t>Señalizacion, color amarillo</t>
  </si>
  <si>
    <t>Sensor de movimiento, Fulgore</t>
  </si>
  <si>
    <t>Interruptor de 2, Ticino</t>
  </si>
  <si>
    <t>Pintura mate tropical, color verde fresco, cubeta</t>
  </si>
  <si>
    <t>Pintura tropical, color Azul Alba, cubeta</t>
  </si>
  <si>
    <t>Malla cedaso, rollo</t>
  </si>
  <si>
    <t>Pintura Tropical, Azul Royal 69, Galones</t>
  </si>
  <si>
    <t>Pintura Tropical, Ferrer Galones</t>
  </si>
  <si>
    <t>Pintura Tropical, Bronce oscuro No. 19</t>
  </si>
  <si>
    <t>Pintura de  Señalizacion, Amarilla, Galones</t>
  </si>
  <si>
    <t>Desinfectante Virkon</t>
  </si>
  <si>
    <t>Desinfectante Akoo, Floral</t>
  </si>
  <si>
    <t>Desinfectante Akoo, Bebe</t>
  </si>
  <si>
    <t>Lava plato de limon, Akoo</t>
  </si>
  <si>
    <t>Recubrimiento de pintura Popular, Epoxiguard</t>
  </si>
  <si>
    <t>Claer West</t>
  </si>
  <si>
    <t>Mortero para recibrimiento, Zika</t>
  </si>
  <si>
    <t>Jabon Tork</t>
  </si>
  <si>
    <t>Junta Dreicer de 3</t>
  </si>
  <si>
    <t>Junta Dreicer de 6</t>
  </si>
  <si>
    <t>Llave de paso de 3</t>
  </si>
  <si>
    <t xml:space="preserve">T de drenaje de 4 </t>
  </si>
  <si>
    <t>Tubo de drenaje de 6</t>
  </si>
  <si>
    <t>Filtro de bronce de 4</t>
  </si>
  <si>
    <t>Filtro de bronce de 6</t>
  </si>
  <si>
    <t>Extension de 14.5 metro</t>
  </si>
  <si>
    <t>Relay de control, CHNT</t>
  </si>
  <si>
    <t>Swicth selector de control , CHNT</t>
  </si>
  <si>
    <t xml:space="preserve">SWicth selector de control , Elite </t>
  </si>
  <si>
    <t>Base de control, SOCKET</t>
  </si>
  <si>
    <t>Braker de control, HIMEL</t>
  </si>
  <si>
    <t xml:space="preserve">Toma corriente, LEVITON </t>
  </si>
  <si>
    <t xml:space="preserve">Braker trifacico de 225 Ampere, DELEXI 600 W </t>
  </si>
  <si>
    <t xml:space="preserve">Toma corriente, BTICINO </t>
  </si>
  <si>
    <t xml:space="preserve">Titac  doble, WINLLE </t>
  </si>
  <si>
    <t xml:space="preserve">Braker trifacico, SACE TMAX  de 32 Ampere </t>
  </si>
  <si>
    <t xml:space="preserve">Brillos La maquina, paq.  EL DURO </t>
  </si>
  <si>
    <t xml:space="preserve">Hilo redondo para desfrazadora para chaper 262m, TRUPER </t>
  </si>
  <si>
    <t xml:space="preserve">Brillos Extra fuerte, La maquina </t>
  </si>
  <si>
    <t>Juego de valvula de entrada</t>
  </si>
  <si>
    <t xml:space="preserve">Union Universal de 3/4 </t>
  </si>
  <si>
    <t>Adaptador hembra de 1 1/2</t>
  </si>
  <si>
    <t>Tapones hembra de 3/4</t>
  </si>
  <si>
    <t>Tapones hembra de 1/2</t>
  </si>
  <si>
    <t>Tapones hembra de 1.</t>
  </si>
  <si>
    <t>Codo de 1 1/2</t>
  </si>
  <si>
    <t xml:space="preserve">Brocha de 1 1/2, colina </t>
  </si>
  <si>
    <t xml:space="preserve">Braker trifacico, customer oriemtal manufactura 125 ampere </t>
  </si>
  <si>
    <t xml:space="preserve">Teipi de goma 3m </t>
  </si>
  <si>
    <t xml:space="preserve">Contactores, himel 150 ampere </t>
  </si>
  <si>
    <t>Timbre, round bell</t>
  </si>
  <si>
    <t xml:space="preserve">Conectore 3/4 Topaz  electric </t>
  </si>
  <si>
    <t>Conectores de 1 Topaz  eclectric</t>
  </si>
  <si>
    <t>Conectores 220 TYJ</t>
  </si>
  <si>
    <t>Conectores cruvos de 1 pulgada</t>
  </si>
  <si>
    <t>Tubo Florecente T8 de 17 W, Osron</t>
  </si>
  <si>
    <t>Fotocelda Smart Life 50/60 HZ</t>
  </si>
  <si>
    <t>Contactore 18 ampere a 220 CNC</t>
  </si>
  <si>
    <t xml:space="preserve">Limpiador de contacto Wurth </t>
  </si>
  <si>
    <t>Ambientador Glade, Clean Liner</t>
  </si>
  <si>
    <t>Cepillo Plachita</t>
  </si>
  <si>
    <t>Brillo gordo</t>
  </si>
  <si>
    <t>Suplemento Oil Baradahl No. 1</t>
  </si>
  <si>
    <t>Suplemento Oil Baradahl No. 2</t>
  </si>
  <si>
    <t>Tcfil Max Prp PSL-300</t>
  </si>
  <si>
    <t>Repsol Insdutrial C.</t>
  </si>
  <si>
    <t xml:space="preserve">Aceite Compos Industriales </t>
  </si>
  <si>
    <t>Aditivo Disell Feruel J.</t>
  </si>
  <si>
    <t>Dispensador de papel higienico, Kimberlyn Clarck</t>
  </si>
  <si>
    <t>Abrazadera de 3/4</t>
  </si>
  <si>
    <t>Monomano para lavamanos, Lukan</t>
  </si>
  <si>
    <t>Temporizador, Ginebre</t>
  </si>
  <si>
    <t>Llave sencilla lavamanos, Aquitiva</t>
  </si>
  <si>
    <t>Griferia para fregaderos de 8</t>
  </si>
  <si>
    <t>Llave para inodoro de presion ZURN</t>
  </si>
  <si>
    <t>Mezcladora para lavamanos Smart Life</t>
  </si>
  <si>
    <t>Extension magnetica Truper</t>
  </si>
  <si>
    <t>Llave bronce de chorro 3/4</t>
  </si>
  <si>
    <t>Luces Led 100 W, Rudo</t>
  </si>
  <si>
    <t>Luces Led 400 W, Rudo</t>
  </si>
  <si>
    <t>Llave de paso de 3/4</t>
  </si>
  <si>
    <t>Union Universal de 1/2</t>
  </si>
  <si>
    <t>Copli de 1/2</t>
  </si>
  <si>
    <t>Cera de inodoro</t>
  </si>
  <si>
    <t>Boquilla de fregadero</t>
  </si>
  <si>
    <t>Tapa de inodoro grande, INTER</t>
  </si>
  <si>
    <t>Tapa de inodoro grande, pequeña</t>
  </si>
  <si>
    <t>Tapa de inodoro IBER</t>
  </si>
  <si>
    <t>Perchero de tres Ganchos</t>
  </si>
  <si>
    <t>Felpa para Puerta</t>
  </si>
  <si>
    <t>Mota Smart Life</t>
  </si>
  <si>
    <t>Mota, Lancon de 9</t>
  </si>
  <si>
    <t>Regilete Foy</t>
  </si>
  <si>
    <t>Regilete metal</t>
  </si>
  <si>
    <t>Cloro estabilizado, galon de 3 libras</t>
  </si>
  <si>
    <t>Junta Dreise de 3</t>
  </si>
  <si>
    <t>Llave de ducha PVC</t>
  </si>
  <si>
    <t>Adaptador hembra de 2</t>
  </si>
  <si>
    <t>Cepillo alambre Angelito</t>
  </si>
  <si>
    <t>Adaptador Macho de 2</t>
  </si>
  <si>
    <t>Guante de uso domestico Size M</t>
  </si>
  <si>
    <t>Guante de uso domestico Size L</t>
  </si>
  <si>
    <t>Guante de uso domestico Size S</t>
  </si>
  <si>
    <t>Adaptador 1/2 macho</t>
  </si>
  <si>
    <t>Adaptador 1 1/2 macho</t>
  </si>
  <si>
    <t>Coplin de 1 a 1 1/2</t>
  </si>
  <si>
    <t>Cemento blanco fundas de 2 libras</t>
  </si>
  <si>
    <t xml:space="preserve">Coplin de 3 </t>
  </si>
  <si>
    <t>Union de 1</t>
  </si>
  <si>
    <t>Regulador de inodoro</t>
  </si>
  <si>
    <t>Palometa Blanca</t>
  </si>
  <si>
    <t>Espatulas 8 CM, Atlas</t>
  </si>
  <si>
    <t>Adaptador hembra de  1/2</t>
  </si>
  <si>
    <t xml:space="preserve">T de 2 </t>
  </si>
  <si>
    <t xml:space="preserve">T 3/4 </t>
  </si>
  <si>
    <t>Copli de  3/4</t>
  </si>
  <si>
    <t xml:space="preserve">Union Universal de 1  </t>
  </si>
  <si>
    <t>Llave de paso de 2</t>
  </si>
  <si>
    <t>Union Universal de 2</t>
  </si>
  <si>
    <t>Copli de 2</t>
  </si>
  <si>
    <t>T de manguera 3/4</t>
  </si>
  <si>
    <t>Adaptador Macho de 1</t>
  </si>
  <si>
    <t>Adaptador Macho de 3/4</t>
  </si>
  <si>
    <t>Llave de paso de 1/2</t>
  </si>
  <si>
    <t>Ducha de Regadera</t>
  </si>
  <si>
    <t>Barredoras cortas, negra</t>
  </si>
  <si>
    <t>Señalizacion roja</t>
  </si>
  <si>
    <t>Visagra de gabinetes</t>
  </si>
  <si>
    <t>Shower Hand, Universal Shower</t>
  </si>
  <si>
    <t>Cfifon Sloan V 551 A</t>
  </si>
  <si>
    <t>Anillo de cera de 3 a 4</t>
  </si>
  <si>
    <t>Boquilla de fregadero, 4 1/2</t>
  </si>
  <si>
    <t>Resumidero cuadrado 4x4</t>
  </si>
  <si>
    <t>Bombillo espiral, Yuxin</t>
  </si>
  <si>
    <t>Toallero, Olympia</t>
  </si>
  <si>
    <t>Espatulas 10 CM, Atlas</t>
  </si>
  <si>
    <t>Llave de paso PVC de 1 1/2</t>
  </si>
  <si>
    <t>Llave de paso PVC de 1</t>
  </si>
  <si>
    <t>Llave de chorro PVC 1/2</t>
  </si>
  <si>
    <t>Adaptador hembra de 1</t>
  </si>
  <si>
    <t>Coplin 1 PVC</t>
  </si>
  <si>
    <t>Cable Ties 4x 300</t>
  </si>
  <si>
    <t>Boquilla de lavamano</t>
  </si>
  <si>
    <t xml:space="preserve">T de 1 </t>
  </si>
  <si>
    <t>Terminal macho, metal</t>
  </si>
  <si>
    <t>Llave angular</t>
  </si>
  <si>
    <t>Perita</t>
  </si>
  <si>
    <t xml:space="preserve">Llave de chorro PVC    </t>
  </si>
  <si>
    <t>Linda, color mamey</t>
  </si>
  <si>
    <t>Casco de seguirdad</t>
  </si>
  <si>
    <t>Slip resistente, rollo, 3 M</t>
  </si>
  <si>
    <t>Caja de registro</t>
  </si>
  <si>
    <t>Manguera de gas, color rojo metros</t>
  </si>
  <si>
    <t>Lija de agua de 2000</t>
  </si>
  <si>
    <t xml:space="preserve">Porta candado </t>
  </si>
  <si>
    <t>Cerradura de barra, LootCraft</t>
  </si>
  <si>
    <t>Cierre de puerta areo, Yale</t>
  </si>
  <si>
    <t>Contra canasta Ez-Flo</t>
  </si>
  <si>
    <t>Arandela 3/8</t>
  </si>
  <si>
    <t>Tuerca 3/8</t>
  </si>
  <si>
    <t xml:space="preserve">Tapones hembra </t>
  </si>
  <si>
    <t>Agarradera de metal 1 1/2</t>
  </si>
  <si>
    <t>Tapones hembra de 1 1/2</t>
  </si>
  <si>
    <t>Tapones de lavamano</t>
  </si>
  <si>
    <t>Tapa Interrruptor, Levinton</t>
  </si>
  <si>
    <t>Tapa Toma corriente, Levinton</t>
  </si>
  <si>
    <t>Interrruptor, Levinton</t>
  </si>
  <si>
    <t>Ratrillo verde de hierro</t>
  </si>
  <si>
    <t>Ratrillo Rojo de hierro</t>
  </si>
  <si>
    <t>Breaker de 20, fino</t>
  </si>
  <si>
    <t xml:space="preserve">Polo de baterias, Pretul </t>
  </si>
  <si>
    <t xml:space="preserve">Ratrillo de hierro, Truper con sus palos </t>
  </si>
  <si>
    <t>Cable Ties 5 x 250 MM</t>
  </si>
  <si>
    <t>Conectores de alambre</t>
  </si>
  <si>
    <t>Tornillo 11 de 1 1/2</t>
  </si>
  <si>
    <t>Piboton para caja de control</t>
  </si>
  <si>
    <t>Luces Led 50W a 10W</t>
  </si>
  <si>
    <t>Filtro Fleetguard FF211</t>
  </si>
  <si>
    <t>Aditivo Diesel Treatment</t>
  </si>
  <si>
    <t>Filtro de Gasoil element - 10</t>
  </si>
  <si>
    <t>Filtro Hastings LF 364</t>
  </si>
  <si>
    <t>Filtro gasoil Hastings FF 996</t>
  </si>
  <si>
    <t>Filtro coolant Sakira WG 5706</t>
  </si>
  <si>
    <t>Cifon</t>
  </si>
  <si>
    <t>Adaptadores Hembra 3/4</t>
  </si>
  <si>
    <t>T 1/2</t>
  </si>
  <si>
    <t>Codo 1/2</t>
  </si>
  <si>
    <t xml:space="preserve">Tornillo 3/8 Truper </t>
  </si>
  <si>
    <t>Tornillo separadores 2 MM, truper</t>
  </si>
  <si>
    <t xml:space="preserve">Segueta Bellota </t>
  </si>
  <si>
    <t>Juego de cifon Cocina</t>
  </si>
  <si>
    <t>Bushin Inodoro</t>
  </si>
  <si>
    <t>Detapador de tuberia</t>
  </si>
  <si>
    <t>Conector plastico para madera, Truper</t>
  </si>
  <si>
    <t>Paq. de platos desechables plastifar # 6</t>
  </si>
  <si>
    <t>Bombillo ELECLUZ</t>
  </si>
  <si>
    <t>Juegos de  detornilladores electricos Truper</t>
  </si>
  <si>
    <t>Boligrafo corona negro und.</t>
  </si>
  <si>
    <t>Traje bio-degradable und.</t>
  </si>
  <si>
    <t>Degreaser D4</t>
  </si>
  <si>
    <t>Agua de bateria</t>
  </si>
  <si>
    <t>Filtro aire PA 2806 Baldwin</t>
  </si>
  <si>
    <t>Filtro Baldwin BT230</t>
  </si>
  <si>
    <t>Filtro Baldwin BF957 D</t>
  </si>
  <si>
    <t>Filtro Baldwin BD 103</t>
  </si>
  <si>
    <t>Montaje de 3 bolas, Marpac</t>
  </si>
  <si>
    <t>Pasador de 5/8 a 1.6 CM</t>
  </si>
  <si>
    <t>Tenedores desechables plasticos, paquete de 25 unidades</t>
  </si>
  <si>
    <t>Tenedores desechables flexi, paquete de 25 unidades</t>
  </si>
  <si>
    <t>Alambre de Abeto 400 pies color blanco</t>
  </si>
  <si>
    <t>Alambre Estándar No. 3,  200 pies, Rollo</t>
  </si>
  <si>
    <t>Alambre Estándar No. 4, 500 pies, Rollo</t>
  </si>
  <si>
    <t>Cable Ties 3.6 x 12 ( Taira)</t>
  </si>
  <si>
    <t xml:space="preserve">Cemento blanco, fundas </t>
  </si>
  <si>
    <t>Bolla blanca</t>
  </si>
  <si>
    <t>Suape mop # 32</t>
  </si>
  <si>
    <t xml:space="preserve">Palo de escoba amarillo </t>
  </si>
  <si>
    <t>Cinta de Precaucion de 100 Metros</t>
  </si>
  <si>
    <t>Sobre manila Amarillo 8 1/2 x 13</t>
  </si>
  <si>
    <t>Sobre manila Amarillo 8 1/2 x 11</t>
  </si>
  <si>
    <t xml:space="preserve">Folders  color verdes,  cajas </t>
  </si>
  <si>
    <t>Folders Xcelent,  color rosado</t>
  </si>
  <si>
    <t>Resma de papel timbrado, Institucional, Resma</t>
  </si>
  <si>
    <t xml:space="preserve">Sobre blanco peq. Unidades </t>
  </si>
  <si>
    <t>Sobre Manila, Timbrado blanco und.</t>
  </si>
  <si>
    <t>Rauter</t>
  </si>
  <si>
    <t>Mascarillas desechables , Safare Care, Caja de 50 unidades</t>
  </si>
  <si>
    <t>Esmeril Fino, cubeta</t>
  </si>
  <si>
    <t>Esmeril Grueso, Cubeta</t>
  </si>
  <si>
    <t>Notas  Adhsiva 3x3 und. Colores</t>
  </si>
  <si>
    <t>Folder amarillo 8 1/2 x 11, Xcelent, paquetes de 110 unidades</t>
  </si>
  <si>
    <t>Brocha de 1 Iber</t>
  </si>
  <si>
    <t>Brochas de 3, Bufalo</t>
  </si>
  <si>
    <t>Brochas de 3, Bena</t>
  </si>
  <si>
    <t>Pintura Popular, Negro 00, Epoxica, Galones</t>
  </si>
  <si>
    <t>Pintura Popular, Azul 05,Epoxica, Galones</t>
  </si>
  <si>
    <t>Pintura Popular, Azul 93, Epoxica, Galones</t>
  </si>
  <si>
    <t>Pintura Popular, Crema 51, Epoxica, Galones</t>
  </si>
  <si>
    <t>Pintura Popular, Verde 04, Epoxica</t>
  </si>
  <si>
    <t>Pintura Satinada Crema 13 B 3 D, Cubeta</t>
  </si>
  <si>
    <t>Pintura Tropical Amarillo Canario, Galones</t>
  </si>
  <si>
    <t>Pintura tropical Satinada, color Arena 74, Cubeta</t>
  </si>
  <si>
    <t>Pintura Tropical, Azul Claro,Epoxica Galones</t>
  </si>
  <si>
    <t>Masilla Acrilica Cano, cartucho</t>
  </si>
  <si>
    <t>Barra, Color Oleo, Winson Newton</t>
  </si>
  <si>
    <t>Porta Rolo, Lancon</t>
  </si>
  <si>
    <t>Llave ajustable de 10 MM Truper</t>
  </si>
  <si>
    <t>Llave ajustable de 12 MM Truper</t>
  </si>
  <si>
    <t>Pinsa de presion de 10MM,Pretul</t>
  </si>
  <si>
    <t>Llave de bola 3 LD Taiwan</t>
  </si>
  <si>
    <t>Codo de 2</t>
  </si>
  <si>
    <t>Codo de 3 PVC</t>
  </si>
  <si>
    <t xml:space="preserve">T de 1 1/2 </t>
  </si>
  <si>
    <t>Clavo de 2, libras</t>
  </si>
  <si>
    <t>Clavo de 4, dulce. Libra</t>
  </si>
  <si>
    <t>Clavo de 1, dulce. Libra</t>
  </si>
  <si>
    <t>Clavo de acero, libra</t>
  </si>
  <si>
    <t>Limpiador de ceramica, Mude, Decaline</t>
  </si>
  <si>
    <t>Trementina, Claudett</t>
  </si>
  <si>
    <t>Pintura Popular, Terra cota 38, Galones</t>
  </si>
  <si>
    <t>Pintura Popular Canario Epoxita</t>
  </si>
  <si>
    <t>Esmalte Industrial Tropical, Azul Royal 69, Galones</t>
  </si>
  <si>
    <t>Pintura Tropical, Azul 05,Epoxica, Galones</t>
  </si>
  <si>
    <t>Pintura Epoxita, color Rojo 10</t>
  </si>
  <si>
    <t xml:space="preserve">Pintura Epoxita, color Ladrillo </t>
  </si>
  <si>
    <t>Clan o Abrazadora de 3</t>
  </si>
  <si>
    <t>Clan o Abrazadora de 6</t>
  </si>
  <si>
    <t>Abrazadera de 2</t>
  </si>
  <si>
    <t>Abrazadera de 1 1/2</t>
  </si>
  <si>
    <t>Conector Sillita</t>
  </si>
  <si>
    <t>Tarugo mamey de 1 1/2</t>
  </si>
  <si>
    <t>Tarugo Azul de 1</t>
  </si>
  <si>
    <t>Estaño</t>
  </si>
  <si>
    <t>Mascarillas desechables , N95, paquetes</t>
  </si>
  <si>
    <t>Caja de alambrado de electricidad</t>
  </si>
  <si>
    <t>Marco de segueta, Stanley de 12</t>
  </si>
  <si>
    <t>Tapa de dispensador</t>
  </si>
  <si>
    <t>Borrador blanco, Pointer</t>
  </si>
  <si>
    <t>Tijeras printek und.</t>
  </si>
  <si>
    <t>Filtro vegetal</t>
  </si>
  <si>
    <t>Botellones de agua Planeta Azul de polibicarbonato</t>
  </si>
  <si>
    <t>Marcadores pizarra pointer rojos und.</t>
  </si>
  <si>
    <t>Servilletas, paquetes Niveo</t>
  </si>
  <si>
    <t xml:space="preserve"> </t>
  </si>
  <si>
    <t xml:space="preserve">Boligrafo Talbot Azul, Caja </t>
  </si>
  <si>
    <t>Boligrafo Beifa Azul, caja</t>
  </si>
  <si>
    <t xml:space="preserve">Lapiz de carbon Hb, Beifa cajas </t>
  </si>
  <si>
    <t>Lapiz de carbon Hbnoz, Pointex, cajas</t>
  </si>
  <si>
    <t>Guantes Ontex glove L, Cajas de 100 und.</t>
  </si>
  <si>
    <t xml:space="preserve">Guantes Ontex gloves S, Cajas de 100 und. </t>
  </si>
  <si>
    <t>Guantes Nitrile Glove, Size S. Caja</t>
  </si>
  <si>
    <t xml:space="preserve">Guantes Gross Med Latex, Cajas Size M </t>
  </si>
  <si>
    <t>Cloro estabilizado, Aqua Klean tabletas</t>
  </si>
  <si>
    <t>Brillos fibra Scotch Brite, Verde</t>
  </si>
  <si>
    <t xml:space="preserve">Juegos de detornilladores Inc-co,  Cada juego  trae 10 </t>
  </si>
  <si>
    <t>Tornillo de 2</t>
  </si>
  <si>
    <t>Guantes Nipro Glove, cajas de 100 und.</t>
  </si>
  <si>
    <t>Alambre de corriente No. 12, 500 Pies negro, Rollos</t>
  </si>
  <si>
    <t>Wet Dry Cemento PVC para tubo, 32 ONZ Lanco</t>
  </si>
  <si>
    <t>Safacon Negro Pequeño Pintek</t>
  </si>
  <si>
    <t>Safacon de 240 Litros Negro,con rueda Duralon</t>
  </si>
  <si>
    <t xml:space="preserve">Safacon de 240 Litros Negro </t>
  </si>
  <si>
    <t>Safacon de 100 Litros negro, Duralon</t>
  </si>
  <si>
    <t>Resma de papel Ofis Notas,  8 1/2 x11</t>
  </si>
  <si>
    <t xml:space="preserve">Bandas de gomas rubbers bands en cajitas (Woker) </t>
  </si>
  <si>
    <t>Brillo la maquina, Scotch Brite 3M</t>
  </si>
  <si>
    <t>Pinzas de liniero, klein Tools,  und.</t>
  </si>
  <si>
    <t>Dispensador papel jumbo, Role</t>
  </si>
  <si>
    <t>Dispensador de Gel en metal</t>
  </si>
  <si>
    <t>Precio Unitario</t>
  </si>
  <si>
    <t>Valores RD$</t>
  </si>
  <si>
    <t>Cantidad existente</t>
  </si>
  <si>
    <t>Breaker  doble de 30 AM, General Electric, THQL2130,</t>
  </si>
  <si>
    <t>Breaker Sencillo grueso, General Electric ,THQL120</t>
  </si>
  <si>
    <t>Breaker doble de 32 Ampere, Himel, HDB3WN2C32</t>
  </si>
  <si>
    <t>Breaker sencillo de 20 Ampere. Himel HDB3WA1C20</t>
  </si>
  <si>
    <t>Breaker sencillo 16 Ampere. Himel, HDB3WA1C16</t>
  </si>
  <si>
    <t xml:space="preserve">Breaker sencillo fino de 15 Ampere, General Electric </t>
  </si>
  <si>
    <t>Espatula plastica de 4, Roma</t>
  </si>
  <si>
    <t>25/04/2024</t>
  </si>
  <si>
    <t>Solser Union 1/4, Refrigeracion</t>
  </si>
  <si>
    <t>13/12/2023</t>
  </si>
  <si>
    <t>Cloro Klinaccion, galon</t>
  </si>
  <si>
    <t>20/09/2024</t>
  </si>
  <si>
    <t>Mota para brillo, #7</t>
  </si>
  <si>
    <t>Ace compadre de 30 libra saco.</t>
  </si>
  <si>
    <t>28/12/2020</t>
  </si>
  <si>
    <t>Cepillo de alambre Truper</t>
  </si>
  <si>
    <t>24/07/2024</t>
  </si>
  <si>
    <t>Escoba Linda. Con su palo</t>
  </si>
  <si>
    <t>26/06/2024</t>
  </si>
  <si>
    <t>Fundas negra de 55 Galones</t>
  </si>
  <si>
    <t>Fundas negras, 60 Galones</t>
  </si>
  <si>
    <t>Fundasnegras, 65 Galones</t>
  </si>
  <si>
    <t>20/07/2023</t>
  </si>
  <si>
    <t>18/10/2022</t>
  </si>
  <si>
    <t>17/12/2021</t>
  </si>
  <si>
    <t>Cinta de maquinas de escribir Nakajima WTP 150, und.</t>
  </si>
  <si>
    <t>Espiral para encuadernacion,  Velmer, 10 mm und.</t>
  </si>
  <si>
    <t xml:space="preserve">Espiral para encuadernacion 12  mm und. </t>
  </si>
  <si>
    <t xml:space="preserve">Espiral  para encuadernacion 16 mm und. </t>
  </si>
  <si>
    <t xml:space="preserve">Espiral para encuadernacion,  Velmer, 38 mm </t>
  </si>
  <si>
    <t>Espiral para encuadernacion,  Velmer, 51mm, und.</t>
  </si>
  <si>
    <t>Espiral para encuadernacion,  Velmer, 8mm, und.</t>
  </si>
  <si>
    <t xml:space="preserve">Espiral para encuadernacion,  Velmer, 14 mm </t>
  </si>
  <si>
    <t>Notas adhesivas 50x76mm amarillo, Milan,  und.</t>
  </si>
  <si>
    <t xml:space="preserve">Nota adhesivas  2 x 3 Printex stickey, amarillo </t>
  </si>
  <si>
    <t>Perforadora de dos hoyos,  Printek</t>
  </si>
  <si>
    <t xml:space="preserve">Resma de papel Info Print cajas de 10 resma </t>
  </si>
  <si>
    <t>Rollo de maquina sumadora, und.</t>
  </si>
  <si>
    <t>26/04/2024</t>
  </si>
  <si>
    <t>Cinta Adhesiva 3/4 x 36 Highland</t>
  </si>
  <si>
    <t>26/06/204</t>
  </si>
  <si>
    <t xml:space="preserve">Codo 3/4 </t>
  </si>
  <si>
    <t xml:space="preserve">T de 3 </t>
  </si>
  <si>
    <t>sifon sencillos para  lavamano</t>
  </si>
  <si>
    <t>Codo de 1</t>
  </si>
  <si>
    <t>Llave bronce de chorro 1/2</t>
  </si>
  <si>
    <t>Teflon 3/4 x 15 mts</t>
  </si>
  <si>
    <t>Thinner, galones</t>
  </si>
  <si>
    <t>Reduccion 1/2 a 3/8</t>
  </si>
  <si>
    <t xml:space="preserve">Acuario Nacional </t>
  </si>
  <si>
    <t>Invetario de Materiales de Suministro 2024</t>
  </si>
  <si>
    <t>Guantes Quirurgicos  S .  Safe Care, 6 cajas</t>
  </si>
  <si>
    <t>Guantes Quirurgicos L  . Safe Care Cajas</t>
  </si>
  <si>
    <t xml:space="preserve">Guantes Quirurgicos, Size M, Safe Care, Cajas </t>
  </si>
  <si>
    <t>Microfiber Tower, lanilla amarilla (Toallitas)</t>
  </si>
  <si>
    <t>Conduflex de 3/4, manguera plastica, rollo de 200 pies</t>
  </si>
  <si>
    <t>Pila Duracell AA</t>
  </si>
  <si>
    <t>23/02/2024</t>
  </si>
  <si>
    <t>Pegamento UHU, und.</t>
  </si>
  <si>
    <t>17/12/2018</t>
  </si>
  <si>
    <t>Union Universal  de 1 a 1 1/2</t>
  </si>
  <si>
    <t xml:space="preserve">Union Universal de 1 </t>
  </si>
  <si>
    <t>Union  Universal de 2</t>
  </si>
  <si>
    <t>Union Dreser Fresser 1</t>
  </si>
  <si>
    <t>Union Dreser Fresser de 1 1/2</t>
  </si>
  <si>
    <t>Union Dreser Fresser de 1/2</t>
  </si>
  <si>
    <t xml:space="preserve">Union Dreser Fresser de 3/4 </t>
  </si>
  <si>
    <t>Cepillo alambre Fecin</t>
  </si>
  <si>
    <t>Manguera de lavamano de 3/8 x 16</t>
  </si>
  <si>
    <t>Manguera de lavamano de 3/8 x 20</t>
  </si>
  <si>
    <t>Manguera de lavamano de metal</t>
  </si>
  <si>
    <t>Pistola de Pintar, Truper</t>
  </si>
  <si>
    <t>Couplig de 1 1/2</t>
  </si>
  <si>
    <t>Teipi Electrico Scotch, 33 3M</t>
  </si>
  <si>
    <t>Kit p/tanque inodoro completo coflex</t>
  </si>
  <si>
    <t>Interruptor doble, BTICINO</t>
  </si>
  <si>
    <t>Interruptor  de 1,  BTICINO</t>
  </si>
  <si>
    <t>Cubrefaldo de ducha</t>
  </si>
  <si>
    <t>Tornillo Diablito de 1/2</t>
  </si>
  <si>
    <t>Filtro BF 892, Baldwin</t>
  </si>
  <si>
    <t>Filtro BF 970, Baldwin</t>
  </si>
  <si>
    <t>29/03/2019</t>
  </si>
  <si>
    <t>Filtro BT 259, Baldwin</t>
  </si>
  <si>
    <t>Filtro Baldwin B99,</t>
  </si>
  <si>
    <t>Filtro FF996  (HASTINGS)</t>
  </si>
  <si>
    <t>29/08/2019</t>
  </si>
  <si>
    <t>Filtro PA 1712 (BALDWIN)</t>
  </si>
  <si>
    <t>DVD Maxell  und.</t>
  </si>
  <si>
    <t>Tornillo Diablito de 3/4</t>
  </si>
  <si>
    <t>Clips Billetero 51mm, Artesco</t>
  </si>
  <si>
    <t>Clips Binder 41 mm, (BINDER)</t>
  </si>
  <si>
    <t>Chincheta, Velmer, caja</t>
  </si>
  <si>
    <t>Chinchetas studmark 9mm, Cajas</t>
  </si>
  <si>
    <t>Corrector liquido, Stabilo</t>
  </si>
  <si>
    <t>Papel de hilo 8.5x11 paq.</t>
  </si>
  <si>
    <t>Paper Clips 33MM, Printek</t>
  </si>
  <si>
    <t>Salida</t>
  </si>
  <si>
    <t>Inventario Inicial</t>
  </si>
  <si>
    <t>Lubricante Spray Anti Rust (W 40)</t>
  </si>
  <si>
    <t xml:space="preserve">Cepillo alambre color amarillo </t>
  </si>
  <si>
    <t>Labels &amp; Ink Jet Labels, White shipping labels 2 x 4</t>
  </si>
  <si>
    <t xml:space="preserve">Letter size, 2 x 4, Labels Herma </t>
  </si>
  <si>
    <t>Etiquetas Laser, 2 3/4 x 2 3/4x  7x7 CM</t>
  </si>
  <si>
    <t xml:space="preserve">Labels &amp; Ink Jet Labels, CD/ DVD </t>
  </si>
  <si>
    <t>Laminating Pouch Film 229 x 292MM</t>
  </si>
  <si>
    <t>Lamiting  Film, 229mm x 292mm, Velmer</t>
  </si>
  <si>
    <t>Laser Ink Jet labels, 1 x 25/8, Maco Hojas</t>
  </si>
  <si>
    <t>Papel Carbon, Shunchuan color negro</t>
  </si>
  <si>
    <t>Papel carbon, Pointer, color azul</t>
  </si>
  <si>
    <t>Papel de lamina 8.5 x 11, Hewlett Packard</t>
  </si>
  <si>
    <t>Pelicula de diapositiva para copiadoras 81/2 X 11, 3M, Unidades</t>
  </si>
  <si>
    <t xml:space="preserve">Pendaflex colgante  Ofi Flex und. </t>
  </si>
  <si>
    <t>Pendaflex Ever Print Classifiacation, Letter Size</t>
  </si>
  <si>
    <t>Photo Paper 8.5 x 11, Fotofinish</t>
  </si>
  <si>
    <t>Papel fotografico, Glossy Ink Jet Paper, 8.5 x 11 , Hojas</t>
  </si>
  <si>
    <t>Label CD/DVD, 8.5 x 11, Key Media, hojas</t>
  </si>
  <si>
    <t>AN01</t>
  </si>
  <si>
    <t>AN02</t>
  </si>
  <si>
    <t>AN03</t>
  </si>
  <si>
    <t>AN04</t>
  </si>
  <si>
    <t>AN05</t>
  </si>
  <si>
    <t>AN06</t>
  </si>
  <si>
    <t>AN07</t>
  </si>
  <si>
    <t>AN08</t>
  </si>
  <si>
    <t>AN09</t>
  </si>
  <si>
    <t>AN10</t>
  </si>
  <si>
    <t>AN11</t>
  </si>
  <si>
    <t>AN12</t>
  </si>
  <si>
    <t>AN13</t>
  </si>
  <si>
    <t>AN14</t>
  </si>
  <si>
    <t>AN15</t>
  </si>
  <si>
    <t>AN16</t>
  </si>
  <si>
    <t>AN17</t>
  </si>
  <si>
    <t>AN18</t>
  </si>
  <si>
    <t>AN19</t>
  </si>
  <si>
    <t>AN20</t>
  </si>
  <si>
    <t>AN21</t>
  </si>
  <si>
    <t>AN22</t>
  </si>
  <si>
    <t>AN23</t>
  </si>
  <si>
    <t>AN24</t>
  </si>
  <si>
    <t>AN25</t>
  </si>
  <si>
    <t>AN26</t>
  </si>
  <si>
    <t>AN27</t>
  </si>
  <si>
    <t>AN28</t>
  </si>
  <si>
    <t>AN29</t>
  </si>
  <si>
    <t>AN30</t>
  </si>
  <si>
    <t>AN31</t>
  </si>
  <si>
    <t>AN32</t>
  </si>
  <si>
    <t>AN33</t>
  </si>
  <si>
    <t>AN34</t>
  </si>
  <si>
    <t>AN35</t>
  </si>
  <si>
    <t>AN36</t>
  </si>
  <si>
    <t>AN37</t>
  </si>
  <si>
    <t>AN38</t>
  </si>
  <si>
    <t>AN39</t>
  </si>
  <si>
    <t>AN40</t>
  </si>
  <si>
    <t>AN41</t>
  </si>
  <si>
    <t>AN42</t>
  </si>
  <si>
    <t>AN43</t>
  </si>
  <si>
    <t>AN44</t>
  </si>
  <si>
    <t>AN45</t>
  </si>
  <si>
    <t>AN46</t>
  </si>
  <si>
    <t>AN47</t>
  </si>
  <si>
    <t>AN48</t>
  </si>
  <si>
    <t>AN49</t>
  </si>
  <si>
    <t>AN50</t>
  </si>
  <si>
    <t>AN51</t>
  </si>
  <si>
    <t>AN52</t>
  </si>
  <si>
    <t>AN53</t>
  </si>
  <si>
    <t>AN54</t>
  </si>
  <si>
    <t>AN55</t>
  </si>
  <si>
    <t>AN56</t>
  </si>
  <si>
    <t>AN57</t>
  </si>
  <si>
    <t>AN58</t>
  </si>
  <si>
    <t>AN59</t>
  </si>
  <si>
    <t>AN60</t>
  </si>
  <si>
    <t>AN61</t>
  </si>
  <si>
    <t>AN62</t>
  </si>
  <si>
    <t>AN63</t>
  </si>
  <si>
    <t>AN64</t>
  </si>
  <si>
    <t>AN65</t>
  </si>
  <si>
    <t>AN66</t>
  </si>
  <si>
    <t>AN67</t>
  </si>
  <si>
    <t>AN68</t>
  </si>
  <si>
    <t>AN69</t>
  </si>
  <si>
    <t>AN70</t>
  </si>
  <si>
    <t>AN71</t>
  </si>
  <si>
    <t>AN72</t>
  </si>
  <si>
    <t>AN73</t>
  </si>
  <si>
    <t>AN74</t>
  </si>
  <si>
    <t>AN75</t>
  </si>
  <si>
    <t>AN76</t>
  </si>
  <si>
    <t>AN77</t>
  </si>
  <si>
    <t>AN78</t>
  </si>
  <si>
    <t>AN79</t>
  </si>
  <si>
    <t>AN80</t>
  </si>
  <si>
    <t>AN81</t>
  </si>
  <si>
    <t>AN82</t>
  </si>
  <si>
    <t>AN83</t>
  </si>
  <si>
    <t>AN84</t>
  </si>
  <si>
    <t>AN85</t>
  </si>
  <si>
    <t>AN86</t>
  </si>
  <si>
    <t>AN87</t>
  </si>
  <si>
    <t>AN88</t>
  </si>
  <si>
    <t>AN89</t>
  </si>
  <si>
    <t>AN90</t>
  </si>
  <si>
    <t>AN91</t>
  </si>
  <si>
    <t>AN92</t>
  </si>
  <si>
    <t>AN93</t>
  </si>
  <si>
    <t>AN94</t>
  </si>
  <si>
    <t>AN95</t>
  </si>
  <si>
    <t>AN96</t>
  </si>
  <si>
    <t>AN97</t>
  </si>
  <si>
    <t>AN98</t>
  </si>
  <si>
    <t>AN99</t>
  </si>
  <si>
    <t>AN100</t>
  </si>
  <si>
    <t>AN101</t>
  </si>
  <si>
    <t>AN102</t>
  </si>
  <si>
    <t>AN103</t>
  </si>
  <si>
    <t>AN104</t>
  </si>
  <si>
    <t>AN105</t>
  </si>
  <si>
    <t>AN106</t>
  </si>
  <si>
    <t>AN107</t>
  </si>
  <si>
    <t>AN108</t>
  </si>
  <si>
    <t>AN109</t>
  </si>
  <si>
    <t>AN110</t>
  </si>
  <si>
    <t>AN111</t>
  </si>
  <si>
    <t>AN112</t>
  </si>
  <si>
    <t>AN113</t>
  </si>
  <si>
    <t>AN114</t>
  </si>
  <si>
    <t>AN115</t>
  </si>
  <si>
    <t>AN116</t>
  </si>
  <si>
    <t>AN117</t>
  </si>
  <si>
    <t>AN118</t>
  </si>
  <si>
    <t>AN119</t>
  </si>
  <si>
    <t>AN120</t>
  </si>
  <si>
    <t>AN121</t>
  </si>
  <si>
    <t>AN122</t>
  </si>
  <si>
    <t>AN123</t>
  </si>
  <si>
    <t>AN124</t>
  </si>
  <si>
    <t>AN125</t>
  </si>
  <si>
    <t>AN126</t>
  </si>
  <si>
    <t>AN127</t>
  </si>
  <si>
    <t>AN128</t>
  </si>
  <si>
    <t>AN129</t>
  </si>
  <si>
    <t>AN130</t>
  </si>
  <si>
    <t>AN131</t>
  </si>
  <si>
    <t>AN132</t>
  </si>
  <si>
    <t>AN133</t>
  </si>
  <si>
    <t>AN134</t>
  </si>
  <si>
    <t>AN135</t>
  </si>
  <si>
    <t>AN136</t>
  </si>
  <si>
    <t>AN137</t>
  </si>
  <si>
    <t>AN138</t>
  </si>
  <si>
    <t>AN139</t>
  </si>
  <si>
    <t>AN140</t>
  </si>
  <si>
    <t>AN141</t>
  </si>
  <si>
    <t>AN142</t>
  </si>
  <si>
    <t>AN143</t>
  </si>
  <si>
    <t>AN144</t>
  </si>
  <si>
    <t>AN145</t>
  </si>
  <si>
    <t>AN146</t>
  </si>
  <si>
    <t>AN147</t>
  </si>
  <si>
    <t>AN148</t>
  </si>
  <si>
    <t>AN149</t>
  </si>
  <si>
    <t>AN150</t>
  </si>
  <si>
    <t>AN151</t>
  </si>
  <si>
    <t>AN152</t>
  </si>
  <si>
    <t>AN153</t>
  </si>
  <si>
    <t>AN154</t>
  </si>
  <si>
    <t>AN155</t>
  </si>
  <si>
    <t>AN156</t>
  </si>
  <si>
    <t>AN157</t>
  </si>
  <si>
    <t>AN158</t>
  </si>
  <si>
    <t>AN159</t>
  </si>
  <si>
    <t>AN160</t>
  </si>
  <si>
    <t>AN161</t>
  </si>
  <si>
    <t>AN162</t>
  </si>
  <si>
    <t>AN163</t>
  </si>
  <si>
    <t>AN164</t>
  </si>
  <si>
    <t>AN165</t>
  </si>
  <si>
    <t>AN166</t>
  </si>
  <si>
    <t>AN167</t>
  </si>
  <si>
    <t>AN168</t>
  </si>
  <si>
    <t>AN169</t>
  </si>
  <si>
    <t>AN170</t>
  </si>
  <si>
    <t>AN171</t>
  </si>
  <si>
    <t>AN172</t>
  </si>
  <si>
    <t>AN173</t>
  </si>
  <si>
    <t>AN174</t>
  </si>
  <si>
    <t>AN175</t>
  </si>
  <si>
    <t>AN176</t>
  </si>
  <si>
    <t>AN177</t>
  </si>
  <si>
    <t>AN178</t>
  </si>
  <si>
    <t>AN179</t>
  </si>
  <si>
    <t>AN180</t>
  </si>
  <si>
    <t>AN181</t>
  </si>
  <si>
    <t>AN182</t>
  </si>
  <si>
    <t>AN183</t>
  </si>
  <si>
    <t>AN184</t>
  </si>
  <si>
    <t>AN185</t>
  </si>
  <si>
    <t>AN186</t>
  </si>
  <si>
    <t>AN187</t>
  </si>
  <si>
    <t>AN188</t>
  </si>
  <si>
    <t>AN189</t>
  </si>
  <si>
    <t>AN190</t>
  </si>
  <si>
    <t>AN191</t>
  </si>
  <si>
    <t>AN192</t>
  </si>
  <si>
    <t>AN193</t>
  </si>
  <si>
    <t>AN194</t>
  </si>
  <si>
    <t>AN195</t>
  </si>
  <si>
    <t>AN196</t>
  </si>
  <si>
    <t>AN197</t>
  </si>
  <si>
    <t>AN198</t>
  </si>
  <si>
    <t>AN199</t>
  </si>
  <si>
    <t>AN200</t>
  </si>
  <si>
    <t>AN201</t>
  </si>
  <si>
    <t>AN202</t>
  </si>
  <si>
    <t>AN203</t>
  </si>
  <si>
    <t>AN204</t>
  </si>
  <si>
    <t>AN205</t>
  </si>
  <si>
    <t>AN206</t>
  </si>
  <si>
    <t>AN207</t>
  </si>
  <si>
    <t>AN208</t>
  </si>
  <si>
    <t>AN209</t>
  </si>
  <si>
    <t>AN210</t>
  </si>
  <si>
    <t>AN211</t>
  </si>
  <si>
    <t>AN212</t>
  </si>
  <si>
    <t>AN213</t>
  </si>
  <si>
    <t>AN214</t>
  </si>
  <si>
    <t>AN215</t>
  </si>
  <si>
    <t>AN216</t>
  </si>
  <si>
    <t>AN217</t>
  </si>
  <si>
    <t>AN218</t>
  </si>
  <si>
    <t>AN219</t>
  </si>
  <si>
    <t>AN220</t>
  </si>
  <si>
    <t>AN221</t>
  </si>
  <si>
    <t>AN222</t>
  </si>
  <si>
    <t>AN223</t>
  </si>
  <si>
    <t>AN224</t>
  </si>
  <si>
    <t>AN225</t>
  </si>
  <si>
    <t>AN226</t>
  </si>
  <si>
    <t>AN227</t>
  </si>
  <si>
    <t>AN228</t>
  </si>
  <si>
    <t>AN229</t>
  </si>
  <si>
    <t>AN230</t>
  </si>
  <si>
    <t>AN231</t>
  </si>
  <si>
    <t>AN232</t>
  </si>
  <si>
    <t>AN233</t>
  </si>
  <si>
    <t>AN234</t>
  </si>
  <si>
    <t>AN235</t>
  </si>
  <si>
    <t>AN236</t>
  </si>
  <si>
    <t>AN237</t>
  </si>
  <si>
    <t>AN238</t>
  </si>
  <si>
    <t>AN239</t>
  </si>
  <si>
    <t>AN240</t>
  </si>
  <si>
    <t>AN241</t>
  </si>
  <si>
    <t>AN242</t>
  </si>
  <si>
    <t>AN243</t>
  </si>
  <si>
    <t>AN244</t>
  </si>
  <si>
    <t>AN245</t>
  </si>
  <si>
    <t>AN246</t>
  </si>
  <si>
    <t>AN247</t>
  </si>
  <si>
    <t>AN248</t>
  </si>
  <si>
    <t>AN249</t>
  </si>
  <si>
    <t>AN250</t>
  </si>
  <si>
    <t>AN251</t>
  </si>
  <si>
    <t>AN252</t>
  </si>
  <si>
    <t>AN253</t>
  </si>
  <si>
    <t>AN254</t>
  </si>
  <si>
    <t>AN255</t>
  </si>
  <si>
    <t>AN256</t>
  </si>
  <si>
    <t>AN257</t>
  </si>
  <si>
    <t>AN258</t>
  </si>
  <si>
    <t>AN259</t>
  </si>
  <si>
    <t>AN260</t>
  </si>
  <si>
    <t>AN261</t>
  </si>
  <si>
    <t>AN262</t>
  </si>
  <si>
    <t>AN263</t>
  </si>
  <si>
    <t>AN264</t>
  </si>
  <si>
    <t>AN265</t>
  </si>
  <si>
    <t>AN266</t>
  </si>
  <si>
    <t>AN267</t>
  </si>
  <si>
    <t>AN268</t>
  </si>
  <si>
    <t>AN269</t>
  </si>
  <si>
    <t>AN270</t>
  </si>
  <si>
    <t>AN271</t>
  </si>
  <si>
    <t>AN272</t>
  </si>
  <si>
    <t>AN273</t>
  </si>
  <si>
    <t>AN274</t>
  </si>
  <si>
    <t>AN275</t>
  </si>
  <si>
    <t>AN276</t>
  </si>
  <si>
    <t>AN277</t>
  </si>
  <si>
    <t>AN278</t>
  </si>
  <si>
    <t>AN279</t>
  </si>
  <si>
    <t>AN280</t>
  </si>
  <si>
    <t>AN281</t>
  </si>
  <si>
    <t>AN282</t>
  </si>
  <si>
    <t>AN283</t>
  </si>
  <si>
    <t>AN284</t>
  </si>
  <si>
    <t>AN285</t>
  </si>
  <si>
    <t>AN286</t>
  </si>
  <si>
    <t>AN287</t>
  </si>
  <si>
    <t>AN288</t>
  </si>
  <si>
    <t>AN289</t>
  </si>
  <si>
    <t>AN290</t>
  </si>
  <si>
    <t>AN291</t>
  </si>
  <si>
    <t>AN292</t>
  </si>
  <si>
    <t>AN293</t>
  </si>
  <si>
    <t>AN294</t>
  </si>
  <si>
    <t>AN295</t>
  </si>
  <si>
    <t>AN296</t>
  </si>
  <si>
    <t>AN297</t>
  </si>
  <si>
    <t>AN298</t>
  </si>
  <si>
    <t>AN299</t>
  </si>
  <si>
    <t>AN300</t>
  </si>
  <si>
    <t>AN301</t>
  </si>
  <si>
    <t>AN302</t>
  </si>
  <si>
    <t>AN303</t>
  </si>
  <si>
    <t>AN304</t>
  </si>
  <si>
    <t>AN305</t>
  </si>
  <si>
    <t>AN306</t>
  </si>
  <si>
    <t>AN307</t>
  </si>
  <si>
    <t>AN308</t>
  </si>
  <si>
    <t>AN309</t>
  </si>
  <si>
    <t>AN310</t>
  </si>
  <si>
    <t>AN311</t>
  </si>
  <si>
    <t>AN312</t>
  </si>
  <si>
    <t>AN313</t>
  </si>
  <si>
    <t>AN314</t>
  </si>
  <si>
    <t>AN315</t>
  </si>
  <si>
    <t>AN316</t>
  </si>
  <si>
    <t>AN317</t>
  </si>
  <si>
    <t>AN318</t>
  </si>
  <si>
    <t>AN319</t>
  </si>
  <si>
    <t>AN320</t>
  </si>
  <si>
    <t>AN321</t>
  </si>
  <si>
    <t>AN322</t>
  </si>
  <si>
    <t>AN323</t>
  </si>
  <si>
    <t>AN324</t>
  </si>
  <si>
    <t>AN325</t>
  </si>
  <si>
    <t>AN326</t>
  </si>
  <si>
    <t>AN327</t>
  </si>
  <si>
    <t>AN328</t>
  </si>
  <si>
    <t>AN329</t>
  </si>
  <si>
    <t>AN330</t>
  </si>
  <si>
    <t>AN331</t>
  </si>
  <si>
    <t>AN332</t>
  </si>
  <si>
    <t>AN333</t>
  </si>
  <si>
    <t>AN334</t>
  </si>
  <si>
    <t>AN335</t>
  </si>
  <si>
    <t>AN336</t>
  </si>
  <si>
    <t>AN337</t>
  </si>
  <si>
    <t>AN338</t>
  </si>
  <si>
    <t>AN339</t>
  </si>
  <si>
    <t>AN340</t>
  </si>
  <si>
    <t>AN341</t>
  </si>
  <si>
    <t>AN342</t>
  </si>
  <si>
    <t>AN343</t>
  </si>
  <si>
    <t>AN344</t>
  </si>
  <si>
    <t>AN345</t>
  </si>
  <si>
    <t>AN346</t>
  </si>
  <si>
    <t>AN347</t>
  </si>
  <si>
    <t>AN348</t>
  </si>
  <si>
    <t>AN349</t>
  </si>
  <si>
    <t>AN350</t>
  </si>
  <si>
    <t>AN351</t>
  </si>
  <si>
    <t>AN352</t>
  </si>
  <si>
    <t>AN353</t>
  </si>
  <si>
    <t>AN354</t>
  </si>
  <si>
    <t>AN355</t>
  </si>
  <si>
    <t>AN356</t>
  </si>
  <si>
    <t>AN357</t>
  </si>
  <si>
    <t>AN358</t>
  </si>
  <si>
    <t>AN359</t>
  </si>
  <si>
    <t>AN360</t>
  </si>
  <si>
    <t>AN361</t>
  </si>
  <si>
    <t>AN362</t>
  </si>
  <si>
    <t>AN363</t>
  </si>
  <si>
    <t>AN364</t>
  </si>
  <si>
    <t>AN365</t>
  </si>
  <si>
    <t>AN366</t>
  </si>
  <si>
    <t>AN367</t>
  </si>
  <si>
    <t>AN368</t>
  </si>
  <si>
    <t>AN369</t>
  </si>
  <si>
    <t>AN370</t>
  </si>
  <si>
    <t>AN371</t>
  </si>
  <si>
    <t>AN372</t>
  </si>
  <si>
    <t>AN373</t>
  </si>
  <si>
    <t>AN374</t>
  </si>
  <si>
    <t>AN375</t>
  </si>
  <si>
    <t>AN376</t>
  </si>
  <si>
    <t>AN377</t>
  </si>
  <si>
    <t>AN378</t>
  </si>
  <si>
    <t>AN379</t>
  </si>
  <si>
    <t>AN380</t>
  </si>
  <si>
    <t>AN381</t>
  </si>
  <si>
    <t>AN382</t>
  </si>
  <si>
    <t>AN383</t>
  </si>
  <si>
    <t>AN384</t>
  </si>
  <si>
    <t>AN385</t>
  </si>
  <si>
    <t>AN386</t>
  </si>
  <si>
    <t>AN387</t>
  </si>
  <si>
    <t>AN388</t>
  </si>
  <si>
    <t>AN389</t>
  </si>
  <si>
    <t>AN390</t>
  </si>
  <si>
    <t>AN391</t>
  </si>
  <si>
    <t>AN392</t>
  </si>
  <si>
    <t>AN393</t>
  </si>
  <si>
    <t>AN394</t>
  </si>
  <si>
    <t>AN395</t>
  </si>
  <si>
    <t>AN396</t>
  </si>
  <si>
    <t>AN397</t>
  </si>
  <si>
    <t>AN398</t>
  </si>
  <si>
    <t>AN399</t>
  </si>
  <si>
    <t>AN400</t>
  </si>
  <si>
    <t>AN401</t>
  </si>
  <si>
    <t>AN402</t>
  </si>
  <si>
    <t>AN403</t>
  </si>
  <si>
    <t>AN404</t>
  </si>
  <si>
    <t>AN405</t>
  </si>
  <si>
    <t>AN406</t>
  </si>
  <si>
    <t>AN407</t>
  </si>
  <si>
    <t>AN408</t>
  </si>
  <si>
    <t>AN409</t>
  </si>
  <si>
    <t>AN410</t>
  </si>
  <si>
    <t>AN411</t>
  </si>
  <si>
    <t>AN412</t>
  </si>
  <si>
    <t>AN413</t>
  </si>
  <si>
    <t>AN414</t>
  </si>
  <si>
    <t>AN415</t>
  </si>
  <si>
    <t>AN416</t>
  </si>
  <si>
    <t>AN417</t>
  </si>
  <si>
    <t>AN418</t>
  </si>
  <si>
    <t>AN419</t>
  </si>
  <si>
    <t>AN420</t>
  </si>
  <si>
    <t>AN421</t>
  </si>
  <si>
    <t>AN422</t>
  </si>
  <si>
    <t>AN423</t>
  </si>
  <si>
    <t>AN424</t>
  </si>
  <si>
    <t>AN425</t>
  </si>
  <si>
    <t>AN426</t>
  </si>
  <si>
    <t>AN427</t>
  </si>
  <si>
    <t>AN428</t>
  </si>
  <si>
    <t>AN429</t>
  </si>
  <si>
    <t>AN430</t>
  </si>
  <si>
    <t>AN431</t>
  </si>
  <si>
    <t>AN432</t>
  </si>
  <si>
    <t>AN433</t>
  </si>
  <si>
    <t>AN434</t>
  </si>
  <si>
    <t>AN435</t>
  </si>
  <si>
    <t>AN436</t>
  </si>
  <si>
    <t>AN437</t>
  </si>
  <si>
    <t>AN438</t>
  </si>
  <si>
    <t>AN439</t>
  </si>
  <si>
    <t>AN440</t>
  </si>
  <si>
    <t>AN441</t>
  </si>
  <si>
    <t>AN442</t>
  </si>
  <si>
    <t>AN443</t>
  </si>
  <si>
    <t>AN444</t>
  </si>
  <si>
    <t>AN445</t>
  </si>
  <si>
    <t>AN446</t>
  </si>
  <si>
    <t>AN447</t>
  </si>
  <si>
    <t>AN448</t>
  </si>
  <si>
    <t>AN449</t>
  </si>
  <si>
    <t>AN450</t>
  </si>
  <si>
    <t>AN451</t>
  </si>
  <si>
    <t>AN452</t>
  </si>
  <si>
    <t>AN453</t>
  </si>
  <si>
    <t>AN454</t>
  </si>
  <si>
    <t>AN455</t>
  </si>
  <si>
    <t>AN456</t>
  </si>
  <si>
    <t>AN457</t>
  </si>
  <si>
    <t>AN458</t>
  </si>
  <si>
    <t>AN459</t>
  </si>
  <si>
    <t>AN460</t>
  </si>
  <si>
    <t>AN461</t>
  </si>
  <si>
    <t>AN462</t>
  </si>
  <si>
    <t>AN463</t>
  </si>
  <si>
    <t>AN464</t>
  </si>
  <si>
    <t>AN465</t>
  </si>
  <si>
    <t>AN466</t>
  </si>
  <si>
    <t>AN467</t>
  </si>
  <si>
    <t>AN468</t>
  </si>
  <si>
    <t>AN469</t>
  </si>
  <si>
    <t>AN470</t>
  </si>
  <si>
    <t>AN471</t>
  </si>
  <si>
    <t>AN472</t>
  </si>
  <si>
    <t>AN473</t>
  </si>
  <si>
    <t>AN474</t>
  </si>
  <si>
    <t>AN475</t>
  </si>
  <si>
    <t>AN476</t>
  </si>
  <si>
    <t>AN477</t>
  </si>
  <si>
    <t>AN478</t>
  </si>
  <si>
    <t>AN479</t>
  </si>
  <si>
    <t>AN480</t>
  </si>
  <si>
    <t>AN481</t>
  </si>
  <si>
    <t>AN482</t>
  </si>
  <si>
    <t>AN483</t>
  </si>
  <si>
    <t>AN484</t>
  </si>
  <si>
    <t>AN485</t>
  </si>
  <si>
    <t>AN486</t>
  </si>
  <si>
    <t>AN487</t>
  </si>
  <si>
    <t>AN488</t>
  </si>
  <si>
    <t>AN489</t>
  </si>
  <si>
    <t>AN490</t>
  </si>
  <si>
    <t>AN491</t>
  </si>
  <si>
    <t>AN492</t>
  </si>
  <si>
    <t>AN493</t>
  </si>
  <si>
    <t>AN494</t>
  </si>
  <si>
    <t>AN495</t>
  </si>
  <si>
    <t>AN496</t>
  </si>
  <si>
    <t>AN497</t>
  </si>
  <si>
    <t>AN498</t>
  </si>
  <si>
    <t>AN499</t>
  </si>
  <si>
    <t>AN500</t>
  </si>
  <si>
    <t>AN501</t>
  </si>
  <si>
    <t>AN502</t>
  </si>
  <si>
    <t>AN503</t>
  </si>
  <si>
    <t>AN504</t>
  </si>
  <si>
    <t>AN505</t>
  </si>
  <si>
    <t>AN506</t>
  </si>
  <si>
    <t>AN507</t>
  </si>
  <si>
    <t>AN508</t>
  </si>
  <si>
    <t>AN509</t>
  </si>
  <si>
    <t>AN510</t>
  </si>
  <si>
    <t>AN511</t>
  </si>
  <si>
    <t>AN512</t>
  </si>
  <si>
    <t>AN513</t>
  </si>
  <si>
    <t>AN514</t>
  </si>
  <si>
    <t>AN515</t>
  </si>
  <si>
    <t>AN516</t>
  </si>
  <si>
    <t>AN517</t>
  </si>
  <si>
    <t>AN518</t>
  </si>
  <si>
    <t>AN519</t>
  </si>
  <si>
    <t>AN520</t>
  </si>
  <si>
    <t>AN521</t>
  </si>
  <si>
    <t>AN522</t>
  </si>
  <si>
    <t>AN523</t>
  </si>
  <si>
    <t>AN524</t>
  </si>
  <si>
    <t>AN525</t>
  </si>
  <si>
    <t>AN526</t>
  </si>
  <si>
    <t>AN527</t>
  </si>
  <si>
    <t>AN528</t>
  </si>
  <si>
    <t>AN529</t>
  </si>
  <si>
    <t>AN530</t>
  </si>
  <si>
    <t>AN531</t>
  </si>
  <si>
    <t>AN532</t>
  </si>
  <si>
    <t>AN533</t>
  </si>
  <si>
    <t>AN534</t>
  </si>
  <si>
    <t>AN535</t>
  </si>
  <si>
    <t>AN536</t>
  </si>
  <si>
    <t>AN537</t>
  </si>
  <si>
    <t>AN538</t>
  </si>
  <si>
    <t>AN539</t>
  </si>
  <si>
    <t>AN540</t>
  </si>
  <si>
    <t>AN541</t>
  </si>
  <si>
    <t>AN542</t>
  </si>
  <si>
    <t>AN543</t>
  </si>
  <si>
    <t>AN544</t>
  </si>
  <si>
    <t>AN545</t>
  </si>
  <si>
    <t>AN546</t>
  </si>
  <si>
    <t>AN547</t>
  </si>
  <si>
    <t>AN548</t>
  </si>
  <si>
    <t>AN549</t>
  </si>
  <si>
    <t>AN550</t>
  </si>
  <si>
    <t>AN551</t>
  </si>
  <si>
    <t>AN552</t>
  </si>
  <si>
    <t>AN553</t>
  </si>
  <si>
    <t>AN554</t>
  </si>
  <si>
    <t>AN555</t>
  </si>
  <si>
    <t>AN556</t>
  </si>
  <si>
    <t>AN557</t>
  </si>
  <si>
    <t>AN558</t>
  </si>
  <si>
    <t>AN559</t>
  </si>
  <si>
    <t>AN560</t>
  </si>
  <si>
    <t>AN561</t>
  </si>
  <si>
    <t>AN562</t>
  </si>
  <si>
    <t>AN563</t>
  </si>
  <si>
    <t>AN564</t>
  </si>
  <si>
    <t>AN565</t>
  </si>
  <si>
    <t>AN566</t>
  </si>
  <si>
    <t>AN567</t>
  </si>
  <si>
    <t>AN568</t>
  </si>
  <si>
    <t>AN569</t>
  </si>
  <si>
    <t>AN570</t>
  </si>
  <si>
    <t>AN571</t>
  </si>
  <si>
    <t>AN572</t>
  </si>
  <si>
    <t>AN573</t>
  </si>
  <si>
    <t>AN574</t>
  </si>
  <si>
    <t>AN575</t>
  </si>
  <si>
    <t>AN576</t>
  </si>
  <si>
    <t>AN577</t>
  </si>
  <si>
    <t>AN578</t>
  </si>
  <si>
    <t>AN579</t>
  </si>
  <si>
    <t>AN580</t>
  </si>
  <si>
    <t>AN581</t>
  </si>
  <si>
    <t>AN582</t>
  </si>
  <si>
    <t>AN583</t>
  </si>
  <si>
    <t>AN584</t>
  </si>
  <si>
    <t>AN585</t>
  </si>
  <si>
    <t>AN586</t>
  </si>
  <si>
    <t>AN587</t>
  </si>
  <si>
    <t>AN588</t>
  </si>
  <si>
    <t>AN589</t>
  </si>
  <si>
    <t>AN590</t>
  </si>
  <si>
    <t>AN591</t>
  </si>
  <si>
    <t>AN592</t>
  </si>
  <si>
    <t>AN593</t>
  </si>
  <si>
    <t>AN594</t>
  </si>
  <si>
    <t>AN595</t>
  </si>
  <si>
    <t>AN596</t>
  </si>
  <si>
    <t>AN597</t>
  </si>
  <si>
    <t>AN598</t>
  </si>
  <si>
    <t>AN599</t>
  </si>
  <si>
    <t>AN600</t>
  </si>
  <si>
    <t>AN601</t>
  </si>
  <si>
    <t>AN602</t>
  </si>
  <si>
    <t>AN603</t>
  </si>
  <si>
    <t>AN604</t>
  </si>
  <si>
    <t>AN605</t>
  </si>
  <si>
    <t>AN606</t>
  </si>
  <si>
    <t>AN607</t>
  </si>
  <si>
    <t>AN608</t>
  </si>
  <si>
    <t>AN609</t>
  </si>
  <si>
    <t>AN610</t>
  </si>
  <si>
    <t>AN611</t>
  </si>
  <si>
    <t>AN612</t>
  </si>
  <si>
    <t>AN613</t>
  </si>
  <si>
    <t>AN614</t>
  </si>
  <si>
    <t>AN615</t>
  </si>
  <si>
    <t>AN616</t>
  </si>
  <si>
    <t>AN617</t>
  </si>
  <si>
    <t>AN618</t>
  </si>
  <si>
    <t>AN619</t>
  </si>
  <si>
    <t>AN620</t>
  </si>
  <si>
    <t>AN621</t>
  </si>
  <si>
    <t>AN622</t>
  </si>
  <si>
    <t>AN623</t>
  </si>
  <si>
    <t>AN624</t>
  </si>
  <si>
    <t>AN625</t>
  </si>
  <si>
    <t>AN626</t>
  </si>
  <si>
    <t>AN627</t>
  </si>
  <si>
    <t>AN628</t>
  </si>
  <si>
    <t>AN629</t>
  </si>
  <si>
    <t>AN630</t>
  </si>
  <si>
    <t>AN631</t>
  </si>
  <si>
    <t>AN632</t>
  </si>
  <si>
    <t>AN633</t>
  </si>
  <si>
    <t>AN634</t>
  </si>
  <si>
    <t>AN635</t>
  </si>
  <si>
    <t>AN636</t>
  </si>
  <si>
    <t>AN637</t>
  </si>
  <si>
    <t>AN638</t>
  </si>
  <si>
    <t>AN639</t>
  </si>
  <si>
    <t>AN640</t>
  </si>
  <si>
    <t>AN641</t>
  </si>
  <si>
    <t>AN642</t>
  </si>
  <si>
    <t>AN643</t>
  </si>
  <si>
    <t>AN644</t>
  </si>
  <si>
    <t>AN645</t>
  </si>
  <si>
    <t>AN646</t>
  </si>
  <si>
    <t>AN647</t>
  </si>
  <si>
    <t>AN648</t>
  </si>
  <si>
    <t>AN649</t>
  </si>
  <si>
    <t>AN650</t>
  </si>
  <si>
    <t>AN651</t>
  </si>
  <si>
    <t>AN652</t>
  </si>
  <si>
    <t>AN653</t>
  </si>
  <si>
    <t>AN654</t>
  </si>
  <si>
    <t xml:space="preserve">  </t>
  </si>
  <si>
    <t>Codigo Institucional</t>
  </si>
  <si>
    <t>Fecha de adquisicion/Registro</t>
  </si>
  <si>
    <t>Breve Descripcion del Bien</t>
  </si>
  <si>
    <t>************OBSERVACIÓN**********</t>
  </si>
  <si>
    <t>REALIZADO POR :</t>
  </si>
  <si>
    <t xml:space="preserve">Total </t>
  </si>
  <si>
    <t xml:space="preserve">Feha Aquisicion / Registro </t>
  </si>
  <si>
    <t xml:space="preserve">Existencia </t>
  </si>
  <si>
    <t>Gasoil</t>
  </si>
  <si>
    <t>Gasolina</t>
  </si>
  <si>
    <t>1.100.00</t>
  </si>
  <si>
    <t>239.10.</t>
  </si>
  <si>
    <t>Licda. Diana Mejia Rymer</t>
  </si>
  <si>
    <t>Enc. Division de Contabilidad</t>
  </si>
  <si>
    <t>Total General</t>
  </si>
  <si>
    <t>T de 3 entradas negra -  azul, Donacion</t>
  </si>
  <si>
    <t xml:space="preserve">Codo negro -  azul 3 1/4 Donacion </t>
  </si>
  <si>
    <t xml:space="preserve">Adaptador Negro - Azul 3 1/4 Donacion </t>
  </si>
  <si>
    <t>272.50.</t>
  </si>
  <si>
    <t>Categoria</t>
  </si>
  <si>
    <t>Accesorios de baños</t>
  </si>
  <si>
    <t>Cocina</t>
  </si>
  <si>
    <t>Electricidad</t>
  </si>
  <si>
    <t>Herramientas/Pintura</t>
  </si>
  <si>
    <t>Pinturas</t>
  </si>
  <si>
    <t>Equipos de proteccion y seguridad</t>
  </si>
  <si>
    <t>Ferreteria               Herramientas</t>
  </si>
  <si>
    <t>Lubricantes</t>
  </si>
  <si>
    <t>Mantenimiento      Limpieza</t>
  </si>
  <si>
    <t>Materiales de oficina</t>
  </si>
  <si>
    <t>Plasticos</t>
  </si>
  <si>
    <t>Plomeria</t>
  </si>
  <si>
    <t>Señalizacion</t>
  </si>
  <si>
    <t>Suministro de Tecnologia</t>
  </si>
  <si>
    <t>Uniforme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</si>
</sst>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Fo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14" fontId="6" fillId="2" borderId="1" xfId="0" applyNumberFormat="1" applyFont="1" applyFill="1" applyBorder="1" applyAlignment="1">
      <alignment horizontal="right"/>
    </xf>
    <xf numFmtId="14" fontId="5" fillId="2" borderId="1" xfId="0" applyNumberFormat="1" applyFont="1" applyFill="1" applyBorder="1" applyAlignment="1">
      <alignment horizontal="right"/>
    </xf>
    <xf numFmtId="0" fontId="1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/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164" fontId="9" fillId="2" borderId="1" xfId="1" applyFont="1" applyFill="1" applyBorder="1"/>
    <xf numFmtId="164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14" fontId="6" fillId="2" borderId="1" xfId="0" applyNumberFormat="1" applyFont="1" applyFill="1" applyBorder="1" applyAlignment="1">
      <alignment horizontal="left"/>
    </xf>
    <xf numFmtId="164" fontId="6" fillId="2" borderId="1" xfId="1" applyFont="1" applyFill="1" applyBorder="1" applyAlignment="1">
      <alignment horizontal="right"/>
    </xf>
    <xf numFmtId="14" fontId="6" fillId="2" borderId="1" xfId="0" applyNumberFormat="1" applyFont="1" applyFill="1" applyBorder="1"/>
    <xf numFmtId="14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7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7" fillId="0" borderId="0" xfId="0" applyFont="1" applyBorder="1"/>
    <xf numFmtId="0" fontId="7" fillId="2" borderId="0" xfId="0" applyFont="1" applyFill="1" applyBorder="1" applyAlignment="1">
      <alignment horizontal="center"/>
    </xf>
    <xf numFmtId="0" fontId="0" fillId="2" borderId="7" xfId="0" applyFill="1" applyBorder="1" applyAlignment="1">
      <alignment wrapText="1"/>
    </xf>
    <xf numFmtId="0" fontId="0" fillId="2" borderId="7" xfId="0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10" fillId="0" borderId="0" xfId="0" applyFont="1"/>
    <xf numFmtId="0" fontId="12" fillId="2" borderId="0" xfId="0" applyFont="1" applyFill="1" applyAlignment="1">
      <alignment horizontal="left" wrapText="1"/>
    </xf>
    <xf numFmtId="0" fontId="10" fillId="2" borderId="0" xfId="0" applyFont="1" applyFill="1"/>
    <xf numFmtId="0" fontId="13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2" fillId="2" borderId="1" xfId="1" applyFont="1" applyFill="1" applyBorder="1"/>
    <xf numFmtId="0" fontId="0" fillId="0" borderId="0" xfId="0" applyBorder="1"/>
    <xf numFmtId="0" fontId="5" fillId="0" borderId="1" xfId="0" applyFont="1" applyBorder="1"/>
    <xf numFmtId="164" fontId="5" fillId="0" borderId="1" xfId="1" applyFont="1" applyBorder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164" fontId="4" fillId="4" borderId="1" xfId="1" applyFont="1" applyFill="1" applyBorder="1"/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6" fillId="2" borderId="1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11" fillId="2" borderId="0" xfId="0" applyFont="1" applyFill="1"/>
    <xf numFmtId="0" fontId="1" fillId="2" borderId="0" xfId="0" applyFont="1" applyFill="1" applyBorder="1" applyAlignment="1">
      <alignment horizontal="center"/>
    </xf>
    <xf numFmtId="164" fontId="7" fillId="0" borderId="4" xfId="1" applyFont="1" applyBorder="1" applyAlignment="1">
      <alignment horizontal="center"/>
    </xf>
    <xf numFmtId="164" fontId="7" fillId="0" borderId="0" xfId="1" applyFont="1" applyBorder="1" applyAlignment="1">
      <alignment horizontal="center"/>
    </xf>
    <xf numFmtId="164" fontId="7" fillId="0" borderId="7" xfId="1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F95DF"/>
      <color rgb="FFB17ED8"/>
      <color rgb="FF9DDCF5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73190</xdr:colOff>
      <xdr:row>0</xdr:row>
      <xdr:rowOff>79567</xdr:rowOff>
    </xdr:from>
    <xdr:to>
      <xdr:col>8</xdr:col>
      <xdr:colOff>1164630</xdr:colOff>
      <xdr:row>2</xdr:row>
      <xdr:rowOff>267000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4378" y="79567"/>
          <a:ext cx="2341596" cy="88990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0</xdr:row>
      <xdr:rowOff>19980</xdr:rowOff>
    </xdr:from>
    <xdr:to>
      <xdr:col>2</xdr:col>
      <xdr:colOff>134625</xdr:colOff>
      <xdr:row>2</xdr:row>
      <xdr:rowOff>355271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" y="19980"/>
          <a:ext cx="1944376" cy="103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4"/>
  <sheetViews>
    <sheetView tabSelected="1" topLeftCell="A639" zoomScale="80" zoomScaleNormal="80" workbookViewId="0">
      <selection activeCell="E682" sqref="D682:E682"/>
    </sheetView>
  </sheetViews>
  <sheetFormatPr baseColWidth="10" defaultColWidth="11.42578125" defaultRowHeight="15" x14ac:dyDescent="0.25"/>
  <cols>
    <col min="1" max="1" width="13.5703125" customWidth="1"/>
    <col min="2" max="2" width="14.7109375" style="3" customWidth="1"/>
    <col min="3" max="3" width="34.42578125" style="3" customWidth="1"/>
    <col min="4" max="4" width="33.85546875" style="3" customWidth="1"/>
    <col min="5" max="5" width="22.42578125" style="64" customWidth="1"/>
    <col min="6" max="6" width="1.140625" style="4" hidden="1" customWidth="1"/>
    <col min="7" max="7" width="23.42578125" style="4" customWidth="1"/>
    <col min="8" max="9" width="18.7109375" style="1" customWidth="1"/>
    <col min="15" max="16" width="11.42578125" customWidth="1"/>
  </cols>
  <sheetData>
    <row r="1" spans="1:9" ht="27" customHeight="1" x14ac:dyDescent="0.35">
      <c r="A1" s="72"/>
      <c r="B1" s="35"/>
      <c r="C1" s="35"/>
      <c r="D1" s="36"/>
      <c r="E1" s="56" t="s">
        <v>604</v>
      </c>
      <c r="F1" s="36"/>
      <c r="G1" s="36"/>
      <c r="H1" s="69" t="s">
        <v>1325</v>
      </c>
      <c r="I1" s="69"/>
    </row>
    <row r="2" spans="1:9" ht="28.5" customHeight="1" x14ac:dyDescent="0.35">
      <c r="A2" s="73"/>
      <c r="B2" s="37"/>
      <c r="C2" s="37"/>
      <c r="D2" s="38"/>
      <c r="E2" s="57" t="s">
        <v>605</v>
      </c>
      <c r="F2" s="39"/>
      <c r="G2" s="39"/>
      <c r="H2" s="70"/>
      <c r="I2" s="70"/>
    </row>
    <row r="3" spans="1:9" ht="28.5" customHeight="1" thickBot="1" x14ac:dyDescent="0.3">
      <c r="A3" s="74"/>
      <c r="B3" s="40"/>
      <c r="C3" s="40"/>
      <c r="D3" s="40"/>
      <c r="E3" s="58"/>
      <c r="F3" s="41"/>
      <c r="G3" s="41"/>
      <c r="H3" s="71"/>
      <c r="I3" s="71"/>
    </row>
    <row r="4" spans="1:9" s="21" customFormat="1" ht="51.75" customHeight="1" x14ac:dyDescent="0.25">
      <c r="A4" s="32" t="s">
        <v>1326</v>
      </c>
      <c r="B4" s="33" t="s">
        <v>1327</v>
      </c>
      <c r="C4" s="59" t="s">
        <v>1345</v>
      </c>
      <c r="D4" s="32" t="s">
        <v>1328</v>
      </c>
      <c r="E4" s="59" t="s">
        <v>652</v>
      </c>
      <c r="F4" s="32" t="s">
        <v>651</v>
      </c>
      <c r="G4" s="32" t="s">
        <v>554</v>
      </c>
      <c r="H4" s="34" t="s">
        <v>552</v>
      </c>
      <c r="I4" s="34" t="s">
        <v>553</v>
      </c>
    </row>
    <row r="5" spans="1:9" s="5" customFormat="1" ht="15" customHeight="1" x14ac:dyDescent="0.25">
      <c r="A5" s="9" t="s">
        <v>671</v>
      </c>
      <c r="B5" s="7" t="s">
        <v>564</v>
      </c>
      <c r="C5" s="65" t="s">
        <v>1346</v>
      </c>
      <c r="D5" s="10" t="s">
        <v>55</v>
      </c>
      <c r="E5" s="60">
        <v>6</v>
      </c>
      <c r="F5" s="11"/>
      <c r="G5" s="11">
        <f t="shared" ref="G5:G36" si="0">+E5-F5</f>
        <v>6</v>
      </c>
      <c r="H5" s="12">
        <v>1099</v>
      </c>
      <c r="I5" s="12">
        <f>+G5*H5</f>
        <v>6594</v>
      </c>
    </row>
    <row r="6" spans="1:9" s="5" customFormat="1" ht="15" customHeight="1" x14ac:dyDescent="0.25">
      <c r="A6" s="9" t="s">
        <v>672</v>
      </c>
      <c r="B6" s="7" t="s">
        <v>564</v>
      </c>
      <c r="C6" s="65" t="s">
        <v>1346</v>
      </c>
      <c r="D6" s="10" t="s">
        <v>35</v>
      </c>
      <c r="E6" s="60">
        <v>2</v>
      </c>
      <c r="F6" s="11"/>
      <c r="G6" s="11">
        <f t="shared" si="0"/>
        <v>2</v>
      </c>
      <c r="H6" s="12">
        <v>1099</v>
      </c>
      <c r="I6" s="12">
        <f t="shared" ref="I6:I69" si="1">+G6*H6</f>
        <v>2198</v>
      </c>
    </row>
    <row r="7" spans="1:9" s="5" customFormat="1" ht="15" customHeight="1" x14ac:dyDescent="0.25">
      <c r="A7" s="9" t="s">
        <v>673</v>
      </c>
      <c r="B7" s="7" t="s">
        <v>564</v>
      </c>
      <c r="C7" s="65" t="s">
        <v>1346</v>
      </c>
      <c r="D7" s="10" t="s">
        <v>37</v>
      </c>
      <c r="E7" s="60">
        <v>2</v>
      </c>
      <c r="F7" s="11"/>
      <c r="G7" s="11">
        <f t="shared" si="0"/>
        <v>2</v>
      </c>
      <c r="H7" s="12">
        <v>1099</v>
      </c>
      <c r="I7" s="12">
        <f t="shared" si="1"/>
        <v>2198</v>
      </c>
    </row>
    <row r="8" spans="1:9" s="5" customFormat="1" ht="15" customHeight="1" x14ac:dyDescent="0.25">
      <c r="A8" s="9" t="s">
        <v>674</v>
      </c>
      <c r="B8" s="7" t="s">
        <v>564</v>
      </c>
      <c r="C8" s="65" t="s">
        <v>1346</v>
      </c>
      <c r="D8" s="10" t="s">
        <v>36</v>
      </c>
      <c r="E8" s="60">
        <v>11</v>
      </c>
      <c r="F8" s="11"/>
      <c r="G8" s="11">
        <f t="shared" si="0"/>
        <v>11</v>
      </c>
      <c r="H8" s="12">
        <v>1099</v>
      </c>
      <c r="I8" s="12">
        <f t="shared" si="1"/>
        <v>12089</v>
      </c>
    </row>
    <row r="9" spans="1:9" s="5" customFormat="1" ht="22.5" customHeight="1" x14ac:dyDescent="0.25">
      <c r="A9" s="9" t="s">
        <v>675</v>
      </c>
      <c r="B9" s="7" t="s">
        <v>564</v>
      </c>
      <c r="C9" s="65" t="s">
        <v>1346</v>
      </c>
      <c r="D9" s="10" t="s">
        <v>38</v>
      </c>
      <c r="E9" s="60">
        <v>3</v>
      </c>
      <c r="F9" s="11"/>
      <c r="G9" s="11">
        <f t="shared" si="0"/>
        <v>3</v>
      </c>
      <c r="H9" s="12">
        <v>1400</v>
      </c>
      <c r="I9" s="12">
        <f t="shared" si="1"/>
        <v>4200</v>
      </c>
    </row>
    <row r="10" spans="1:9" s="5" customFormat="1" ht="15" customHeight="1" x14ac:dyDescent="0.25">
      <c r="A10" s="9" t="s">
        <v>676</v>
      </c>
      <c r="B10" s="7" t="s">
        <v>564</v>
      </c>
      <c r="C10" s="65" t="s">
        <v>1346</v>
      </c>
      <c r="D10" s="10" t="s">
        <v>550</v>
      </c>
      <c r="E10" s="60">
        <v>6</v>
      </c>
      <c r="F10" s="11"/>
      <c r="G10" s="11">
        <f t="shared" si="0"/>
        <v>6</v>
      </c>
      <c r="H10" s="12">
        <v>1400</v>
      </c>
      <c r="I10" s="12">
        <f t="shared" si="1"/>
        <v>8400</v>
      </c>
    </row>
    <row r="11" spans="1:9" s="5" customFormat="1" ht="15" customHeight="1" x14ac:dyDescent="0.25">
      <c r="A11" s="9" t="s">
        <v>677</v>
      </c>
      <c r="B11" s="7" t="s">
        <v>564</v>
      </c>
      <c r="C11" s="65" t="s">
        <v>1346</v>
      </c>
      <c r="D11" s="10" t="s">
        <v>39</v>
      </c>
      <c r="E11" s="60">
        <v>10</v>
      </c>
      <c r="F11" s="11"/>
      <c r="G11" s="11">
        <f t="shared" si="0"/>
        <v>10</v>
      </c>
      <c r="H11" s="12">
        <v>1400</v>
      </c>
      <c r="I11" s="12">
        <f t="shared" si="1"/>
        <v>14000</v>
      </c>
    </row>
    <row r="12" spans="1:9" s="5" customFormat="1" ht="15" customHeight="1" x14ac:dyDescent="0.25">
      <c r="A12" s="9" t="s">
        <v>678</v>
      </c>
      <c r="B12" s="7" t="s">
        <v>564</v>
      </c>
      <c r="C12" s="65" t="s">
        <v>1346</v>
      </c>
      <c r="D12" s="10" t="s">
        <v>331</v>
      </c>
      <c r="E12" s="60">
        <v>2</v>
      </c>
      <c r="F12" s="11"/>
      <c r="G12" s="11">
        <f t="shared" si="0"/>
        <v>2</v>
      </c>
      <c r="H12" s="12"/>
      <c r="I12" s="12">
        <f t="shared" si="1"/>
        <v>0</v>
      </c>
    </row>
    <row r="13" spans="1:9" s="5" customFormat="1" ht="15" customHeight="1" x14ac:dyDescent="0.25">
      <c r="A13" s="9" t="s">
        <v>679</v>
      </c>
      <c r="B13" s="7" t="s">
        <v>564</v>
      </c>
      <c r="C13" s="65" t="s">
        <v>1346</v>
      </c>
      <c r="D13" s="10" t="s">
        <v>551</v>
      </c>
      <c r="E13" s="60">
        <v>1</v>
      </c>
      <c r="F13" s="11"/>
      <c r="G13" s="11">
        <f t="shared" si="0"/>
        <v>1</v>
      </c>
      <c r="H13" s="12">
        <v>1099</v>
      </c>
      <c r="I13" s="12">
        <f t="shared" si="1"/>
        <v>1099</v>
      </c>
    </row>
    <row r="14" spans="1:9" s="5" customFormat="1" ht="14.45" customHeight="1" x14ac:dyDescent="0.25">
      <c r="A14" s="9" t="s">
        <v>680</v>
      </c>
      <c r="B14" s="17"/>
      <c r="C14" s="65" t="s">
        <v>1346</v>
      </c>
      <c r="D14" s="10" t="s">
        <v>377</v>
      </c>
      <c r="E14" s="60">
        <v>4</v>
      </c>
      <c r="F14" s="11"/>
      <c r="G14" s="11">
        <f t="shared" si="0"/>
        <v>4</v>
      </c>
      <c r="H14" s="12"/>
      <c r="I14" s="12">
        <f t="shared" si="1"/>
        <v>0</v>
      </c>
    </row>
    <row r="15" spans="1:9" s="5" customFormat="1" ht="31.5" x14ac:dyDescent="0.25">
      <c r="A15" s="9" t="s">
        <v>681</v>
      </c>
      <c r="B15" s="7" t="s">
        <v>564</v>
      </c>
      <c r="C15" s="65" t="s">
        <v>1346</v>
      </c>
      <c r="D15" s="13" t="s">
        <v>311</v>
      </c>
      <c r="E15" s="60">
        <v>3</v>
      </c>
      <c r="F15" s="11"/>
      <c r="G15" s="11">
        <f t="shared" si="0"/>
        <v>3</v>
      </c>
      <c r="H15" s="12">
        <v>1400</v>
      </c>
      <c r="I15" s="12">
        <f t="shared" si="1"/>
        <v>4200</v>
      </c>
    </row>
    <row r="16" spans="1:9" s="5" customFormat="1" ht="15" customHeight="1" x14ac:dyDescent="0.25">
      <c r="A16" s="9" t="s">
        <v>682</v>
      </c>
      <c r="B16" s="16"/>
      <c r="C16" s="65" t="s">
        <v>1346</v>
      </c>
      <c r="D16" s="13" t="s">
        <v>519</v>
      </c>
      <c r="E16" s="60">
        <v>46</v>
      </c>
      <c r="F16" s="11"/>
      <c r="G16" s="11">
        <f t="shared" si="0"/>
        <v>46</v>
      </c>
      <c r="H16" s="12"/>
      <c r="I16" s="12">
        <f t="shared" si="1"/>
        <v>0</v>
      </c>
    </row>
    <row r="17" spans="1:9" s="5" customFormat="1" ht="15" customHeight="1" x14ac:dyDescent="0.25">
      <c r="A17" s="9" t="s">
        <v>683</v>
      </c>
      <c r="B17" s="16">
        <v>45412</v>
      </c>
      <c r="C17" s="65" t="s">
        <v>1347</v>
      </c>
      <c r="D17" s="10" t="s">
        <v>2</v>
      </c>
      <c r="E17" s="61">
        <v>1</v>
      </c>
      <c r="F17" s="14"/>
      <c r="G17" s="11">
        <f t="shared" si="0"/>
        <v>1</v>
      </c>
      <c r="H17" s="15">
        <v>486.75</v>
      </c>
      <c r="I17" s="12">
        <f t="shared" si="1"/>
        <v>486.75</v>
      </c>
    </row>
    <row r="18" spans="1:9" s="5" customFormat="1" ht="15" customHeight="1" x14ac:dyDescent="0.25">
      <c r="A18" s="9" t="s">
        <v>684</v>
      </c>
      <c r="B18" s="16">
        <v>45412</v>
      </c>
      <c r="C18" s="65" t="s">
        <v>1347</v>
      </c>
      <c r="D18" s="10" t="s">
        <v>5</v>
      </c>
      <c r="E18" s="61">
        <v>35</v>
      </c>
      <c r="F18" s="14"/>
      <c r="G18" s="11">
        <f t="shared" si="0"/>
        <v>35</v>
      </c>
      <c r="H18" s="15">
        <v>44</v>
      </c>
      <c r="I18" s="12">
        <f t="shared" si="1"/>
        <v>1540</v>
      </c>
    </row>
    <row r="19" spans="1:9" s="5" customFormat="1" ht="15" customHeight="1" x14ac:dyDescent="0.25">
      <c r="A19" s="9" t="s">
        <v>685</v>
      </c>
      <c r="B19" s="16">
        <v>45412</v>
      </c>
      <c r="C19" s="65" t="s">
        <v>1347</v>
      </c>
      <c r="D19" s="10" t="s">
        <v>4</v>
      </c>
      <c r="E19" s="61">
        <v>12</v>
      </c>
      <c r="F19" s="14"/>
      <c r="G19" s="11">
        <f t="shared" si="0"/>
        <v>12</v>
      </c>
      <c r="H19" s="15">
        <v>44</v>
      </c>
      <c r="I19" s="12">
        <f t="shared" si="1"/>
        <v>528</v>
      </c>
    </row>
    <row r="20" spans="1:9" s="5" customFormat="1" ht="15" customHeight="1" x14ac:dyDescent="0.25">
      <c r="A20" s="9" t="s">
        <v>686</v>
      </c>
      <c r="B20" s="16">
        <v>45412</v>
      </c>
      <c r="C20" s="65" t="s">
        <v>1347</v>
      </c>
      <c r="D20" s="10" t="s">
        <v>0</v>
      </c>
      <c r="E20" s="61">
        <f>69-1-1-1-1-1-1-1-2</f>
        <v>60</v>
      </c>
      <c r="F20" s="14"/>
      <c r="G20" s="11">
        <f t="shared" si="0"/>
        <v>60</v>
      </c>
      <c r="H20" s="15">
        <v>174</v>
      </c>
      <c r="I20" s="12">
        <f t="shared" si="1"/>
        <v>10440</v>
      </c>
    </row>
    <row r="21" spans="1:9" s="5" customFormat="1" ht="15" customHeight="1" x14ac:dyDescent="0.25">
      <c r="A21" s="9" t="s">
        <v>687</v>
      </c>
      <c r="B21" s="16">
        <v>45412</v>
      </c>
      <c r="C21" s="65" t="s">
        <v>1347</v>
      </c>
      <c r="D21" s="10" t="s">
        <v>1</v>
      </c>
      <c r="E21" s="61">
        <f>145-2-3-2-1-2-3-2-3-3</f>
        <v>124</v>
      </c>
      <c r="F21" s="14"/>
      <c r="G21" s="11">
        <f t="shared" si="0"/>
        <v>124</v>
      </c>
      <c r="H21" s="15">
        <v>274</v>
      </c>
      <c r="I21" s="12">
        <f t="shared" si="1"/>
        <v>33976</v>
      </c>
    </row>
    <row r="22" spans="1:9" s="5" customFormat="1" ht="15" customHeight="1" x14ac:dyDescent="0.25">
      <c r="A22" s="9" t="s">
        <v>688</v>
      </c>
      <c r="B22" s="16"/>
      <c r="C22" s="65" t="s">
        <v>1347</v>
      </c>
      <c r="D22" s="10" t="s">
        <v>103</v>
      </c>
      <c r="E22" s="61">
        <v>3</v>
      </c>
      <c r="F22" s="14"/>
      <c r="G22" s="11">
        <f t="shared" si="0"/>
        <v>3</v>
      </c>
      <c r="H22" s="15"/>
      <c r="I22" s="12">
        <f t="shared" si="1"/>
        <v>0</v>
      </c>
    </row>
    <row r="23" spans="1:9" s="5" customFormat="1" ht="15" customHeight="1" x14ac:dyDescent="0.25">
      <c r="A23" s="9" t="s">
        <v>689</v>
      </c>
      <c r="B23" s="16">
        <v>45412</v>
      </c>
      <c r="C23" s="65" t="s">
        <v>1347</v>
      </c>
      <c r="D23" s="10" t="s">
        <v>3</v>
      </c>
      <c r="E23" s="61">
        <f>21-2</f>
        <v>19</v>
      </c>
      <c r="F23" s="14"/>
      <c r="G23" s="11">
        <f t="shared" si="0"/>
        <v>19</v>
      </c>
      <c r="H23" s="15">
        <v>9</v>
      </c>
      <c r="I23" s="12">
        <f t="shared" si="1"/>
        <v>171</v>
      </c>
    </row>
    <row r="24" spans="1:9" s="5" customFormat="1" ht="15" customHeight="1" x14ac:dyDescent="0.25">
      <c r="A24" s="9" t="s">
        <v>690</v>
      </c>
      <c r="B24" s="16">
        <v>45412</v>
      </c>
      <c r="C24" s="65" t="s">
        <v>1347</v>
      </c>
      <c r="D24" s="10" t="s">
        <v>437</v>
      </c>
      <c r="E24" s="61">
        <v>23</v>
      </c>
      <c r="F24" s="14"/>
      <c r="G24" s="11">
        <f t="shared" si="0"/>
        <v>23</v>
      </c>
      <c r="H24" s="15">
        <v>9</v>
      </c>
      <c r="I24" s="12">
        <f t="shared" si="1"/>
        <v>207</v>
      </c>
    </row>
    <row r="25" spans="1:9" s="5" customFormat="1" ht="15" customHeight="1" x14ac:dyDescent="0.25">
      <c r="A25" s="9" t="s">
        <v>691</v>
      </c>
      <c r="B25" s="16">
        <v>45412</v>
      </c>
      <c r="C25" s="65" t="s">
        <v>1347</v>
      </c>
      <c r="D25" s="10" t="s">
        <v>525</v>
      </c>
      <c r="E25" s="61">
        <f>85-1-1</f>
        <v>83</v>
      </c>
      <c r="F25" s="14"/>
      <c r="G25" s="11">
        <f t="shared" si="0"/>
        <v>83</v>
      </c>
      <c r="H25" s="15">
        <v>150</v>
      </c>
      <c r="I25" s="12">
        <f t="shared" si="1"/>
        <v>12450</v>
      </c>
    </row>
    <row r="26" spans="1:9" s="5" customFormat="1" ht="15" customHeight="1" x14ac:dyDescent="0.25">
      <c r="A26" s="9" t="s">
        <v>692</v>
      </c>
      <c r="B26" s="16">
        <v>45412</v>
      </c>
      <c r="C26" s="65" t="s">
        <v>1347</v>
      </c>
      <c r="D26" s="10" t="s">
        <v>9</v>
      </c>
      <c r="E26" s="61">
        <f>10-1-1-1-1-1-1</f>
        <v>4</v>
      </c>
      <c r="F26" s="14"/>
      <c r="G26" s="11">
        <f t="shared" si="0"/>
        <v>4</v>
      </c>
      <c r="H26" s="15">
        <v>769</v>
      </c>
      <c r="I26" s="12">
        <f t="shared" si="1"/>
        <v>3076</v>
      </c>
    </row>
    <row r="27" spans="1:9" s="5" customFormat="1" ht="15" customHeight="1" x14ac:dyDescent="0.25">
      <c r="A27" s="9" t="s">
        <v>693</v>
      </c>
      <c r="B27" s="16">
        <v>45412</v>
      </c>
      <c r="C27" s="65" t="s">
        <v>1347</v>
      </c>
      <c r="D27" s="10" t="s">
        <v>6</v>
      </c>
      <c r="E27" s="61">
        <f>4-1-1-1</f>
        <v>1</v>
      </c>
      <c r="F27" s="14"/>
      <c r="G27" s="11">
        <f t="shared" si="0"/>
        <v>1</v>
      </c>
      <c r="H27" s="15">
        <v>118.8</v>
      </c>
      <c r="I27" s="12">
        <f t="shared" si="1"/>
        <v>118.8</v>
      </c>
    </row>
    <row r="28" spans="1:9" s="5" customFormat="1" ht="31.5" x14ac:dyDescent="0.25">
      <c r="A28" s="9" t="s">
        <v>694</v>
      </c>
      <c r="B28" s="16">
        <v>45412</v>
      </c>
      <c r="C28" s="65" t="s">
        <v>1347</v>
      </c>
      <c r="D28" s="10" t="s">
        <v>451</v>
      </c>
      <c r="E28" s="61">
        <v>8</v>
      </c>
      <c r="F28" s="14"/>
      <c r="G28" s="11">
        <f t="shared" si="0"/>
        <v>8</v>
      </c>
      <c r="H28" s="15">
        <v>44</v>
      </c>
      <c r="I28" s="12">
        <f t="shared" si="1"/>
        <v>352</v>
      </c>
    </row>
    <row r="29" spans="1:9" s="5" customFormat="1" ht="31.5" x14ac:dyDescent="0.25">
      <c r="A29" s="9" t="s">
        <v>695</v>
      </c>
      <c r="B29" s="16">
        <v>45412</v>
      </c>
      <c r="C29" s="65" t="s">
        <v>1347</v>
      </c>
      <c r="D29" s="10" t="s">
        <v>450</v>
      </c>
      <c r="E29" s="61">
        <v>9</v>
      </c>
      <c r="F29" s="14"/>
      <c r="G29" s="11">
        <f t="shared" si="0"/>
        <v>9</v>
      </c>
      <c r="H29" s="15">
        <v>44</v>
      </c>
      <c r="I29" s="12">
        <f t="shared" si="1"/>
        <v>396</v>
      </c>
    </row>
    <row r="30" spans="1:9" s="5" customFormat="1" ht="15" customHeight="1" x14ac:dyDescent="0.25">
      <c r="A30" s="9" t="s">
        <v>696</v>
      </c>
      <c r="B30" s="17"/>
      <c r="C30" s="65" t="s">
        <v>1348</v>
      </c>
      <c r="D30" s="10" t="s">
        <v>452</v>
      </c>
      <c r="E30" s="60">
        <v>1</v>
      </c>
      <c r="F30" s="11"/>
      <c r="G30" s="11">
        <f t="shared" si="0"/>
        <v>1</v>
      </c>
      <c r="H30" s="12"/>
      <c r="I30" s="12">
        <f t="shared" si="1"/>
        <v>0</v>
      </c>
    </row>
    <row r="31" spans="1:9" s="5" customFormat="1" ht="31.5" x14ac:dyDescent="0.25">
      <c r="A31" s="9" t="s">
        <v>697</v>
      </c>
      <c r="B31" s="16">
        <v>45518</v>
      </c>
      <c r="C31" s="65" t="s">
        <v>1348</v>
      </c>
      <c r="D31" s="10" t="s">
        <v>540</v>
      </c>
      <c r="E31" s="60">
        <f>8940-260-380-200</f>
        <v>8100</v>
      </c>
      <c r="F31" s="11"/>
      <c r="G31" s="11">
        <f t="shared" si="0"/>
        <v>8100</v>
      </c>
      <c r="H31" s="12">
        <v>11</v>
      </c>
      <c r="I31" s="12">
        <f t="shared" si="1"/>
        <v>89100</v>
      </c>
    </row>
    <row r="32" spans="1:9" s="5" customFormat="1" ht="15" customHeight="1" x14ac:dyDescent="0.25">
      <c r="A32" s="9" t="s">
        <v>698</v>
      </c>
      <c r="B32" s="17"/>
      <c r="C32" s="65" t="s">
        <v>1348</v>
      </c>
      <c r="D32" s="10" t="s">
        <v>453</v>
      </c>
      <c r="E32" s="60">
        <v>200</v>
      </c>
      <c r="F32" s="11"/>
      <c r="G32" s="11">
        <f t="shared" si="0"/>
        <v>200</v>
      </c>
      <c r="H32" s="12"/>
      <c r="I32" s="12">
        <f t="shared" si="1"/>
        <v>0</v>
      </c>
    </row>
    <row r="33" spans="1:9" s="5" customFormat="1" ht="15" customHeight="1" x14ac:dyDescent="0.25">
      <c r="A33" s="9" t="s">
        <v>699</v>
      </c>
      <c r="B33" s="6" t="s">
        <v>564</v>
      </c>
      <c r="C33" s="65" t="s">
        <v>1348</v>
      </c>
      <c r="D33" s="10" t="s">
        <v>454</v>
      </c>
      <c r="E33" s="60">
        <f>1000-7-10</f>
        <v>983</v>
      </c>
      <c r="F33" s="11"/>
      <c r="G33" s="11">
        <f t="shared" si="0"/>
        <v>983</v>
      </c>
      <c r="H33" s="12">
        <v>61</v>
      </c>
      <c r="I33" s="12">
        <f t="shared" si="1"/>
        <v>59963</v>
      </c>
    </row>
    <row r="34" spans="1:9" s="5" customFormat="1" ht="15" customHeight="1" x14ac:dyDescent="0.25">
      <c r="A34" s="9" t="s">
        <v>700</v>
      </c>
      <c r="B34" s="6" t="s">
        <v>564</v>
      </c>
      <c r="C34" s="65" t="s">
        <v>1348</v>
      </c>
      <c r="D34" s="10" t="s">
        <v>239</v>
      </c>
      <c r="E34" s="60">
        <v>0</v>
      </c>
      <c r="F34" s="11"/>
      <c r="G34" s="11">
        <f t="shared" si="0"/>
        <v>0</v>
      </c>
      <c r="H34" s="12">
        <v>7500</v>
      </c>
      <c r="I34" s="12">
        <f t="shared" si="1"/>
        <v>0</v>
      </c>
    </row>
    <row r="35" spans="1:9" s="5" customFormat="1" ht="15.75" x14ac:dyDescent="0.25">
      <c r="A35" s="9" t="s">
        <v>701</v>
      </c>
      <c r="B35" s="6" t="s">
        <v>564</v>
      </c>
      <c r="C35" s="65" t="s">
        <v>1348</v>
      </c>
      <c r="D35" s="10" t="s">
        <v>241</v>
      </c>
      <c r="E35" s="60">
        <v>1</v>
      </c>
      <c r="F35" s="11"/>
      <c r="G35" s="11">
        <f t="shared" si="0"/>
        <v>1</v>
      </c>
      <c r="H35" s="12">
        <v>98.42</v>
      </c>
      <c r="I35" s="12">
        <f t="shared" si="1"/>
        <v>98.42</v>
      </c>
    </row>
    <row r="36" spans="1:9" s="5" customFormat="1" ht="15.75" x14ac:dyDescent="0.25">
      <c r="A36" s="9" t="s">
        <v>702</v>
      </c>
      <c r="B36" s="17"/>
      <c r="C36" s="65" t="s">
        <v>1348</v>
      </c>
      <c r="D36" s="10" t="s">
        <v>240</v>
      </c>
      <c r="E36" s="60">
        <v>1</v>
      </c>
      <c r="F36" s="11"/>
      <c r="G36" s="11">
        <f t="shared" si="0"/>
        <v>1</v>
      </c>
      <c r="H36" s="12"/>
      <c r="I36" s="12">
        <f t="shared" si="1"/>
        <v>0</v>
      </c>
    </row>
    <row r="37" spans="1:9" s="5" customFormat="1" ht="15.75" x14ac:dyDescent="0.25">
      <c r="A37" s="9" t="s">
        <v>703</v>
      </c>
      <c r="B37" s="17"/>
      <c r="C37" s="65" t="s">
        <v>1348</v>
      </c>
      <c r="D37" s="10" t="s">
        <v>223</v>
      </c>
      <c r="E37" s="60">
        <f>3-1</f>
        <v>2</v>
      </c>
      <c r="F37" s="11"/>
      <c r="G37" s="11">
        <f t="shared" ref="G37:G68" si="2">+E37-F37</f>
        <v>2</v>
      </c>
      <c r="H37" s="12">
        <v>2600</v>
      </c>
      <c r="I37" s="12">
        <f t="shared" si="1"/>
        <v>5200</v>
      </c>
    </row>
    <row r="38" spans="1:9" s="5" customFormat="1" ht="15.75" x14ac:dyDescent="0.25">
      <c r="A38" s="9" t="s">
        <v>704</v>
      </c>
      <c r="B38" s="17"/>
      <c r="C38" s="65" t="s">
        <v>1348</v>
      </c>
      <c r="D38" s="10" t="s">
        <v>272</v>
      </c>
      <c r="E38" s="60">
        <v>11</v>
      </c>
      <c r="F38" s="11"/>
      <c r="G38" s="11">
        <f t="shared" si="2"/>
        <v>11</v>
      </c>
      <c r="H38" s="12"/>
      <c r="I38" s="12">
        <f t="shared" si="1"/>
        <v>0</v>
      </c>
    </row>
    <row r="39" spans="1:9" s="5" customFormat="1" ht="15" customHeight="1" x14ac:dyDescent="0.25">
      <c r="A39" s="9" t="s">
        <v>705</v>
      </c>
      <c r="B39" s="17"/>
      <c r="C39" s="65" t="s">
        <v>1348</v>
      </c>
      <c r="D39" s="10" t="s">
        <v>438</v>
      </c>
      <c r="E39" s="60">
        <v>6</v>
      </c>
      <c r="F39" s="11"/>
      <c r="G39" s="11">
        <f t="shared" si="2"/>
        <v>6</v>
      </c>
      <c r="H39" s="12"/>
      <c r="I39" s="12">
        <f t="shared" si="1"/>
        <v>0</v>
      </c>
    </row>
    <row r="40" spans="1:9" s="5" customFormat="1" ht="31.5" x14ac:dyDescent="0.25">
      <c r="A40" s="9" t="s">
        <v>706</v>
      </c>
      <c r="B40" s="17"/>
      <c r="C40" s="65" t="s">
        <v>1348</v>
      </c>
      <c r="D40" s="10" t="s">
        <v>108</v>
      </c>
      <c r="E40" s="60">
        <v>8</v>
      </c>
      <c r="F40" s="11"/>
      <c r="G40" s="11">
        <f t="shared" si="2"/>
        <v>8</v>
      </c>
      <c r="H40" s="12"/>
      <c r="I40" s="12">
        <f t="shared" si="1"/>
        <v>0</v>
      </c>
    </row>
    <row r="41" spans="1:9" s="5" customFormat="1" ht="15.75" x14ac:dyDescent="0.25">
      <c r="A41" s="9" t="s">
        <v>707</v>
      </c>
      <c r="B41" s="17"/>
      <c r="C41" s="65" t="s">
        <v>1348</v>
      </c>
      <c r="D41" s="10" t="s">
        <v>376</v>
      </c>
      <c r="E41" s="60">
        <v>1</v>
      </c>
      <c r="F41" s="11"/>
      <c r="G41" s="11">
        <f t="shared" si="2"/>
        <v>1</v>
      </c>
      <c r="H41" s="12"/>
      <c r="I41" s="12">
        <f t="shared" si="1"/>
        <v>0</v>
      </c>
    </row>
    <row r="42" spans="1:9" s="5" customFormat="1" ht="15" customHeight="1" x14ac:dyDescent="0.25">
      <c r="A42" s="9" t="s">
        <v>708</v>
      </c>
      <c r="B42" s="7">
        <v>45469</v>
      </c>
      <c r="C42" s="65" t="s">
        <v>1348</v>
      </c>
      <c r="D42" s="10" t="s">
        <v>227</v>
      </c>
      <c r="E42" s="60">
        <v>4</v>
      </c>
      <c r="F42" s="11"/>
      <c r="G42" s="11">
        <f t="shared" si="2"/>
        <v>4</v>
      </c>
      <c r="H42" s="12">
        <v>700</v>
      </c>
      <c r="I42" s="12">
        <f t="shared" si="1"/>
        <v>2800</v>
      </c>
    </row>
    <row r="43" spans="1:9" s="5" customFormat="1" ht="15" customHeight="1" x14ac:dyDescent="0.25">
      <c r="A43" s="9" t="s">
        <v>709</v>
      </c>
      <c r="B43" s="17"/>
      <c r="C43" s="65" t="s">
        <v>1348</v>
      </c>
      <c r="D43" s="10" t="s">
        <v>226</v>
      </c>
      <c r="E43" s="60">
        <v>6</v>
      </c>
      <c r="F43" s="11"/>
      <c r="G43" s="11">
        <f t="shared" si="2"/>
        <v>6</v>
      </c>
      <c r="H43" s="12">
        <v>700</v>
      </c>
      <c r="I43" s="12">
        <f t="shared" si="1"/>
        <v>4200</v>
      </c>
    </row>
    <row r="44" spans="1:9" s="5" customFormat="1" ht="15.75" x14ac:dyDescent="0.25">
      <c r="A44" s="9" t="s">
        <v>710</v>
      </c>
      <c r="B44" s="17"/>
      <c r="C44" s="65" t="s">
        <v>1348</v>
      </c>
      <c r="D44" s="10" t="s">
        <v>206</v>
      </c>
      <c r="E44" s="60">
        <v>2</v>
      </c>
      <c r="F44" s="11"/>
      <c r="G44" s="11">
        <f t="shared" si="2"/>
        <v>2</v>
      </c>
      <c r="H44" s="12"/>
      <c r="I44" s="12">
        <f t="shared" si="1"/>
        <v>0</v>
      </c>
    </row>
    <row r="45" spans="1:9" s="5" customFormat="1" ht="15" customHeight="1" x14ac:dyDescent="0.25">
      <c r="A45" s="9" t="s">
        <v>711</v>
      </c>
      <c r="B45" s="17"/>
      <c r="C45" s="65" t="s">
        <v>1348</v>
      </c>
      <c r="D45" s="10" t="s">
        <v>273</v>
      </c>
      <c r="E45" s="60">
        <v>4</v>
      </c>
      <c r="F45" s="11"/>
      <c r="G45" s="11">
        <f t="shared" si="2"/>
        <v>4</v>
      </c>
      <c r="H45" s="12"/>
      <c r="I45" s="12">
        <f t="shared" si="1"/>
        <v>0</v>
      </c>
    </row>
    <row r="46" spans="1:9" s="5" customFormat="1" ht="15.75" x14ac:dyDescent="0.25">
      <c r="A46" s="9" t="s">
        <v>712</v>
      </c>
      <c r="B46" s="17"/>
      <c r="C46" s="65" t="s">
        <v>1348</v>
      </c>
      <c r="D46" s="10" t="s">
        <v>217</v>
      </c>
      <c r="E46" s="60">
        <v>1</v>
      </c>
      <c r="F46" s="11"/>
      <c r="G46" s="11">
        <f t="shared" si="2"/>
        <v>1</v>
      </c>
      <c r="H46" s="12"/>
      <c r="I46" s="12">
        <f t="shared" si="1"/>
        <v>0</v>
      </c>
    </row>
    <row r="47" spans="1:9" s="5" customFormat="1" ht="15" customHeight="1" x14ac:dyDescent="0.25">
      <c r="A47" s="9" t="s">
        <v>713</v>
      </c>
      <c r="B47" s="17"/>
      <c r="C47" s="65" t="s">
        <v>1348</v>
      </c>
      <c r="D47" s="10" t="s">
        <v>218</v>
      </c>
      <c r="E47" s="60">
        <v>2</v>
      </c>
      <c r="F47" s="11"/>
      <c r="G47" s="11">
        <f t="shared" si="2"/>
        <v>2</v>
      </c>
      <c r="H47" s="12"/>
      <c r="I47" s="12">
        <f t="shared" si="1"/>
        <v>0</v>
      </c>
    </row>
    <row r="48" spans="1:9" s="5" customFormat="1" ht="31.5" x14ac:dyDescent="0.25">
      <c r="A48" s="9" t="s">
        <v>714</v>
      </c>
      <c r="B48" s="17"/>
      <c r="C48" s="65" t="s">
        <v>1348</v>
      </c>
      <c r="D48" s="10" t="s">
        <v>275</v>
      </c>
      <c r="E48" s="60">
        <v>2</v>
      </c>
      <c r="F48" s="11"/>
      <c r="G48" s="11">
        <f t="shared" si="2"/>
        <v>2</v>
      </c>
      <c r="H48" s="12"/>
      <c r="I48" s="12">
        <f t="shared" si="1"/>
        <v>0</v>
      </c>
    </row>
    <row r="49" spans="1:9" s="5" customFormat="1" ht="31.5" x14ac:dyDescent="0.25">
      <c r="A49" s="9" t="s">
        <v>715</v>
      </c>
      <c r="B49" s="17"/>
      <c r="C49" s="65" t="s">
        <v>1348</v>
      </c>
      <c r="D49" s="13" t="s">
        <v>290</v>
      </c>
      <c r="E49" s="60">
        <v>11</v>
      </c>
      <c r="F49" s="11"/>
      <c r="G49" s="11">
        <f t="shared" si="2"/>
        <v>11</v>
      </c>
      <c r="H49" s="12"/>
      <c r="I49" s="12">
        <f t="shared" si="1"/>
        <v>0</v>
      </c>
    </row>
    <row r="50" spans="1:9" s="5" customFormat="1" ht="31.5" x14ac:dyDescent="0.25">
      <c r="A50" s="9" t="s">
        <v>716</v>
      </c>
      <c r="B50" s="17"/>
      <c r="C50" s="65" t="s">
        <v>1348</v>
      </c>
      <c r="D50" s="13" t="s">
        <v>278</v>
      </c>
      <c r="E50" s="60">
        <f>10-1</f>
        <v>9</v>
      </c>
      <c r="F50" s="11"/>
      <c r="G50" s="11">
        <f t="shared" si="2"/>
        <v>9</v>
      </c>
      <c r="H50" s="12">
        <v>2600</v>
      </c>
      <c r="I50" s="12">
        <f t="shared" si="1"/>
        <v>23400</v>
      </c>
    </row>
    <row r="51" spans="1:9" s="5" customFormat="1" ht="31.5" x14ac:dyDescent="0.25">
      <c r="A51" s="9" t="s">
        <v>717</v>
      </c>
      <c r="B51" s="16">
        <v>45518</v>
      </c>
      <c r="C51" s="65" t="s">
        <v>1348</v>
      </c>
      <c r="D51" s="13" t="s">
        <v>560</v>
      </c>
      <c r="E51" s="60">
        <v>20</v>
      </c>
      <c r="F51" s="11"/>
      <c r="G51" s="11">
        <f t="shared" si="2"/>
        <v>20</v>
      </c>
      <c r="H51" s="12">
        <v>358.96</v>
      </c>
      <c r="I51" s="12">
        <f t="shared" si="1"/>
        <v>7179.2</v>
      </c>
    </row>
    <row r="52" spans="1:9" s="5" customFormat="1" ht="15.75" customHeight="1" x14ac:dyDescent="0.25">
      <c r="A52" s="9" t="s">
        <v>718</v>
      </c>
      <c r="B52" s="17"/>
      <c r="C52" s="65" t="s">
        <v>1348</v>
      </c>
      <c r="D52" s="13" t="s">
        <v>412</v>
      </c>
      <c r="E52" s="60">
        <v>4</v>
      </c>
      <c r="F52" s="11"/>
      <c r="G52" s="11">
        <f t="shared" si="2"/>
        <v>4</v>
      </c>
      <c r="H52" s="12"/>
      <c r="I52" s="12">
        <f t="shared" si="1"/>
        <v>0</v>
      </c>
    </row>
    <row r="53" spans="1:9" s="5" customFormat="1" ht="31.5" x14ac:dyDescent="0.25">
      <c r="A53" s="9" t="s">
        <v>719</v>
      </c>
      <c r="B53" s="16">
        <v>45518</v>
      </c>
      <c r="C53" s="65" t="s">
        <v>1348</v>
      </c>
      <c r="D53" s="13" t="s">
        <v>557</v>
      </c>
      <c r="E53" s="60">
        <v>8</v>
      </c>
      <c r="F53" s="11"/>
      <c r="G53" s="11">
        <f t="shared" si="2"/>
        <v>8</v>
      </c>
      <c r="H53" s="12">
        <v>386.29</v>
      </c>
      <c r="I53" s="12">
        <f t="shared" si="1"/>
        <v>3090.32</v>
      </c>
    </row>
    <row r="54" spans="1:9" s="5" customFormat="1" ht="31.5" x14ac:dyDescent="0.25">
      <c r="A54" s="9" t="s">
        <v>720</v>
      </c>
      <c r="B54" s="16">
        <v>45518</v>
      </c>
      <c r="C54" s="65" t="s">
        <v>1348</v>
      </c>
      <c r="D54" s="13" t="s">
        <v>555</v>
      </c>
      <c r="E54" s="60">
        <v>10</v>
      </c>
      <c r="F54" s="11"/>
      <c r="G54" s="11">
        <f t="shared" si="2"/>
        <v>10</v>
      </c>
      <c r="H54" s="12">
        <v>1156.4000000000001</v>
      </c>
      <c r="I54" s="12">
        <f t="shared" si="1"/>
        <v>11564</v>
      </c>
    </row>
    <row r="55" spans="1:9" s="5" customFormat="1" ht="31.5" x14ac:dyDescent="0.25">
      <c r="A55" s="9" t="s">
        <v>721</v>
      </c>
      <c r="B55" s="16">
        <v>45499</v>
      </c>
      <c r="C55" s="65" t="s">
        <v>1348</v>
      </c>
      <c r="D55" s="13" t="s">
        <v>556</v>
      </c>
      <c r="E55" s="60">
        <v>28</v>
      </c>
      <c r="F55" s="11"/>
      <c r="G55" s="11">
        <f t="shared" si="2"/>
        <v>28</v>
      </c>
      <c r="H55" s="12">
        <v>625.4</v>
      </c>
      <c r="I55" s="12">
        <f t="shared" si="1"/>
        <v>17511.2</v>
      </c>
    </row>
    <row r="56" spans="1:9" s="5" customFormat="1" ht="31.5" x14ac:dyDescent="0.25">
      <c r="A56" s="9" t="s">
        <v>722</v>
      </c>
      <c r="B56" s="16">
        <v>45499</v>
      </c>
      <c r="C56" s="65" t="s">
        <v>1348</v>
      </c>
      <c r="D56" s="13" t="s">
        <v>558</v>
      </c>
      <c r="E56" s="60">
        <v>24</v>
      </c>
      <c r="F56" s="11"/>
      <c r="G56" s="11">
        <f t="shared" si="2"/>
        <v>24</v>
      </c>
      <c r="H56" s="12">
        <v>236</v>
      </c>
      <c r="I56" s="12">
        <f t="shared" si="1"/>
        <v>5664</v>
      </c>
    </row>
    <row r="57" spans="1:9" s="5" customFormat="1" ht="31.5" x14ac:dyDescent="0.25">
      <c r="A57" s="9" t="s">
        <v>723</v>
      </c>
      <c r="B57" s="16">
        <v>45499</v>
      </c>
      <c r="C57" s="65" t="s">
        <v>1348</v>
      </c>
      <c r="D57" s="13" t="s">
        <v>559</v>
      </c>
      <c r="E57" s="60">
        <v>24</v>
      </c>
      <c r="F57" s="11"/>
      <c r="G57" s="11">
        <f t="shared" si="2"/>
        <v>24</v>
      </c>
      <c r="H57" s="12">
        <v>236</v>
      </c>
      <c r="I57" s="12">
        <f t="shared" si="1"/>
        <v>5664</v>
      </c>
    </row>
    <row r="58" spans="1:9" s="5" customFormat="1" ht="15.75" customHeight="1" x14ac:dyDescent="0.25">
      <c r="A58" s="9" t="s">
        <v>724</v>
      </c>
      <c r="B58" s="17"/>
      <c r="C58" s="65" t="s">
        <v>1348</v>
      </c>
      <c r="D58" s="13" t="s">
        <v>515</v>
      </c>
      <c r="E58" s="60">
        <v>1</v>
      </c>
      <c r="F58" s="11"/>
      <c r="G58" s="11">
        <f t="shared" si="2"/>
        <v>1</v>
      </c>
      <c r="H58" s="12"/>
      <c r="I58" s="12">
        <f t="shared" si="1"/>
        <v>0</v>
      </c>
    </row>
    <row r="59" spans="1:9" s="5" customFormat="1" ht="15.75" x14ac:dyDescent="0.25">
      <c r="A59" s="9" t="s">
        <v>725</v>
      </c>
      <c r="B59" s="17"/>
      <c r="C59" s="65" t="s">
        <v>1348</v>
      </c>
      <c r="D59" s="13" t="s">
        <v>211</v>
      </c>
      <c r="E59" s="60">
        <v>1000</v>
      </c>
      <c r="F59" s="11"/>
      <c r="G59" s="11">
        <f t="shared" si="2"/>
        <v>1000</v>
      </c>
      <c r="H59" s="12"/>
      <c r="I59" s="12">
        <f t="shared" si="1"/>
        <v>0</v>
      </c>
    </row>
    <row r="60" spans="1:9" s="5" customFormat="1" ht="15.75" x14ac:dyDescent="0.25">
      <c r="A60" s="9" t="s">
        <v>726</v>
      </c>
      <c r="B60" s="7">
        <v>44193</v>
      </c>
      <c r="C60" s="65" t="s">
        <v>1348</v>
      </c>
      <c r="D60" s="13" t="s">
        <v>208</v>
      </c>
      <c r="E60" s="60">
        <f>3-1</f>
        <v>2</v>
      </c>
      <c r="F60" s="11"/>
      <c r="G60" s="11">
        <f t="shared" si="2"/>
        <v>2</v>
      </c>
      <c r="H60" s="12">
        <v>35</v>
      </c>
      <c r="I60" s="12">
        <f t="shared" si="1"/>
        <v>70</v>
      </c>
    </row>
    <row r="61" spans="1:9" s="5" customFormat="1" ht="31.5" x14ac:dyDescent="0.25">
      <c r="A61" s="9" t="s">
        <v>727</v>
      </c>
      <c r="B61" s="17"/>
      <c r="C61" s="65" t="s">
        <v>1348</v>
      </c>
      <c r="D61" s="13" t="s">
        <v>224</v>
      </c>
      <c r="E61" s="60">
        <v>3</v>
      </c>
      <c r="F61" s="11"/>
      <c r="G61" s="11">
        <f t="shared" si="2"/>
        <v>3</v>
      </c>
      <c r="H61" s="12"/>
      <c r="I61" s="12">
        <f t="shared" si="1"/>
        <v>0</v>
      </c>
    </row>
    <row r="62" spans="1:9" s="5" customFormat="1" ht="15.75" customHeight="1" x14ac:dyDescent="0.25">
      <c r="A62" s="9" t="s">
        <v>728</v>
      </c>
      <c r="B62" s="17"/>
      <c r="C62" s="65" t="s">
        <v>1348</v>
      </c>
      <c r="D62" s="13" t="s">
        <v>394</v>
      </c>
      <c r="E62" s="60">
        <v>8</v>
      </c>
      <c r="F62" s="11"/>
      <c r="G62" s="11">
        <f t="shared" si="2"/>
        <v>8</v>
      </c>
      <c r="H62" s="12"/>
      <c r="I62" s="12">
        <f t="shared" si="1"/>
        <v>0</v>
      </c>
    </row>
    <row r="63" spans="1:9" s="5" customFormat="1" ht="15.75" customHeight="1" x14ac:dyDescent="0.25">
      <c r="A63" s="9" t="s">
        <v>729</v>
      </c>
      <c r="B63" s="17"/>
      <c r="C63" s="65" t="s">
        <v>1348</v>
      </c>
      <c r="D63" s="13" t="s">
        <v>517</v>
      </c>
      <c r="E63" s="60">
        <v>2</v>
      </c>
      <c r="F63" s="11"/>
      <c r="G63" s="11">
        <f t="shared" si="2"/>
        <v>2</v>
      </c>
      <c r="H63" s="12"/>
      <c r="I63" s="12">
        <f t="shared" si="1"/>
        <v>0</v>
      </c>
    </row>
    <row r="64" spans="1:9" s="5" customFormat="1" ht="15.75" customHeight="1" x14ac:dyDescent="0.25">
      <c r="A64" s="9" t="s">
        <v>730</v>
      </c>
      <c r="B64" s="6">
        <v>44193</v>
      </c>
      <c r="C64" s="65" t="s">
        <v>1348</v>
      </c>
      <c r="D64" s="13" t="s">
        <v>231</v>
      </c>
      <c r="E64" s="60">
        <v>3</v>
      </c>
      <c r="F64" s="11"/>
      <c r="G64" s="11">
        <f t="shared" si="2"/>
        <v>3</v>
      </c>
      <c r="H64" s="12">
        <v>719.2</v>
      </c>
      <c r="I64" s="12">
        <f t="shared" si="1"/>
        <v>2157.6000000000004</v>
      </c>
    </row>
    <row r="65" spans="1:9" s="5" customFormat="1" ht="31.5" x14ac:dyDescent="0.25">
      <c r="A65" s="9" t="s">
        <v>731</v>
      </c>
      <c r="B65" s="16">
        <v>45518</v>
      </c>
      <c r="C65" s="65" t="s">
        <v>1348</v>
      </c>
      <c r="D65" s="13" t="s">
        <v>610</v>
      </c>
      <c r="E65" s="60">
        <f>370-70-45</f>
        <v>255</v>
      </c>
      <c r="F65" s="11"/>
      <c r="G65" s="11">
        <f t="shared" si="2"/>
        <v>255</v>
      </c>
      <c r="H65" s="12">
        <v>415</v>
      </c>
      <c r="I65" s="12">
        <f t="shared" si="1"/>
        <v>105825</v>
      </c>
    </row>
    <row r="66" spans="1:9" s="5" customFormat="1" ht="15.75" customHeight="1" x14ac:dyDescent="0.25">
      <c r="A66" s="9" t="s">
        <v>732</v>
      </c>
      <c r="B66" s="17"/>
      <c r="C66" s="65" t="s">
        <v>1348</v>
      </c>
      <c r="D66" s="13" t="s">
        <v>294</v>
      </c>
      <c r="E66" s="60">
        <v>6</v>
      </c>
      <c r="F66" s="11"/>
      <c r="G66" s="11">
        <f t="shared" si="2"/>
        <v>6</v>
      </c>
      <c r="H66" s="12"/>
      <c r="I66" s="12">
        <f t="shared" si="1"/>
        <v>0</v>
      </c>
    </row>
    <row r="67" spans="1:9" s="5" customFormat="1" ht="15.75" customHeight="1" x14ac:dyDescent="0.25">
      <c r="A67" s="9" t="s">
        <v>733</v>
      </c>
      <c r="B67" s="6">
        <v>44193</v>
      </c>
      <c r="C67" s="65" t="s">
        <v>1348</v>
      </c>
      <c r="D67" s="13" t="s">
        <v>296</v>
      </c>
      <c r="E67" s="60">
        <v>2</v>
      </c>
      <c r="F67" s="11"/>
      <c r="G67" s="11">
        <f t="shared" si="2"/>
        <v>2</v>
      </c>
      <c r="H67" s="12">
        <v>7360</v>
      </c>
      <c r="I67" s="12">
        <f t="shared" si="1"/>
        <v>14720</v>
      </c>
    </row>
    <row r="68" spans="1:9" s="5" customFormat="1" ht="15.75" customHeight="1" x14ac:dyDescent="0.25">
      <c r="A68" s="9" t="s">
        <v>734</v>
      </c>
      <c r="B68" s="17"/>
      <c r="C68" s="65" t="s">
        <v>1348</v>
      </c>
      <c r="D68" s="13" t="s">
        <v>297</v>
      </c>
      <c r="E68" s="60">
        <v>9</v>
      </c>
      <c r="F68" s="11"/>
      <c r="G68" s="11">
        <f t="shared" si="2"/>
        <v>9</v>
      </c>
      <c r="H68" s="12"/>
      <c r="I68" s="12">
        <f t="shared" si="1"/>
        <v>0</v>
      </c>
    </row>
    <row r="69" spans="1:9" s="5" customFormat="1" ht="15.75" customHeight="1" x14ac:dyDescent="0.25">
      <c r="A69" s="9" t="s">
        <v>735</v>
      </c>
      <c r="B69" s="17"/>
      <c r="C69" s="65" t="s">
        <v>1348</v>
      </c>
      <c r="D69" s="13" t="s">
        <v>295</v>
      </c>
      <c r="E69" s="60">
        <v>3</v>
      </c>
      <c r="F69" s="11"/>
      <c r="G69" s="11">
        <f t="shared" ref="G69:G99" si="3">+E69-F69</f>
        <v>3</v>
      </c>
      <c r="H69" s="12"/>
      <c r="I69" s="12">
        <f t="shared" si="1"/>
        <v>0</v>
      </c>
    </row>
    <row r="70" spans="1:9" s="5" customFormat="1" ht="15.75" customHeight="1" x14ac:dyDescent="0.25">
      <c r="A70" s="9" t="s">
        <v>736</v>
      </c>
      <c r="B70" s="17"/>
      <c r="C70" s="65" t="s">
        <v>1348</v>
      </c>
      <c r="D70" s="13" t="s">
        <v>416</v>
      </c>
      <c r="E70" s="60">
        <v>92</v>
      </c>
      <c r="F70" s="11"/>
      <c r="G70" s="11">
        <f t="shared" si="3"/>
        <v>92</v>
      </c>
      <c r="H70" s="12"/>
      <c r="I70" s="12">
        <f t="shared" ref="I70:I133" si="4">+G70*H70</f>
        <v>0</v>
      </c>
    </row>
    <row r="71" spans="1:9" s="5" customFormat="1" ht="15.75" customHeight="1" x14ac:dyDescent="0.25">
      <c r="A71" s="9" t="s">
        <v>737</v>
      </c>
      <c r="B71" s="17"/>
      <c r="C71" s="65" t="s">
        <v>1348</v>
      </c>
      <c r="D71" s="13" t="s">
        <v>204</v>
      </c>
      <c r="E71" s="60">
        <v>1</v>
      </c>
      <c r="F71" s="11"/>
      <c r="G71" s="11">
        <f t="shared" si="3"/>
        <v>1</v>
      </c>
      <c r="H71" s="12"/>
      <c r="I71" s="12">
        <f t="shared" si="4"/>
        <v>0</v>
      </c>
    </row>
    <row r="72" spans="1:9" s="5" customFormat="1" ht="15.75" customHeight="1" x14ac:dyDescent="0.25">
      <c r="A72" s="9" t="s">
        <v>738</v>
      </c>
      <c r="B72" s="7">
        <v>44193</v>
      </c>
      <c r="C72" s="65" t="s">
        <v>1348</v>
      </c>
      <c r="D72" s="13" t="s">
        <v>300</v>
      </c>
      <c r="E72" s="60">
        <v>8</v>
      </c>
      <c r="F72" s="11"/>
      <c r="G72" s="11">
        <f t="shared" si="3"/>
        <v>8</v>
      </c>
      <c r="H72" s="12">
        <v>719.2</v>
      </c>
      <c r="I72" s="12">
        <f t="shared" si="4"/>
        <v>5753.6</v>
      </c>
    </row>
    <row r="73" spans="1:9" s="5" customFormat="1" ht="31.5" x14ac:dyDescent="0.25">
      <c r="A73" s="9" t="s">
        <v>739</v>
      </c>
      <c r="B73" s="7">
        <v>44193</v>
      </c>
      <c r="C73" s="65" t="s">
        <v>1348</v>
      </c>
      <c r="D73" s="13" t="s">
        <v>230</v>
      </c>
      <c r="E73" s="60">
        <v>2</v>
      </c>
      <c r="F73" s="11"/>
      <c r="G73" s="11">
        <f t="shared" si="3"/>
        <v>2</v>
      </c>
      <c r="H73" s="12">
        <v>7360</v>
      </c>
      <c r="I73" s="12">
        <f t="shared" si="4"/>
        <v>14720</v>
      </c>
    </row>
    <row r="74" spans="1:9" s="5" customFormat="1" ht="15.75" customHeight="1" x14ac:dyDescent="0.25">
      <c r="A74" s="9" t="s">
        <v>740</v>
      </c>
      <c r="B74" s="17"/>
      <c r="C74" s="65" t="s">
        <v>1348</v>
      </c>
      <c r="D74" s="13" t="s">
        <v>292</v>
      </c>
      <c r="E74" s="60">
        <v>2</v>
      </c>
      <c r="F74" s="11"/>
      <c r="G74" s="11">
        <f t="shared" si="3"/>
        <v>2</v>
      </c>
      <c r="H74" s="12"/>
      <c r="I74" s="12">
        <f t="shared" si="4"/>
        <v>0</v>
      </c>
    </row>
    <row r="75" spans="1:9" s="5" customFormat="1" ht="31.5" x14ac:dyDescent="0.25">
      <c r="A75" s="9" t="s">
        <v>741</v>
      </c>
      <c r="B75" s="6" t="s">
        <v>564</v>
      </c>
      <c r="C75" s="65" t="s">
        <v>1348</v>
      </c>
      <c r="D75" s="13" t="s">
        <v>198</v>
      </c>
      <c r="E75" s="60">
        <v>2</v>
      </c>
      <c r="F75" s="11"/>
      <c r="G75" s="11">
        <f t="shared" si="3"/>
        <v>2</v>
      </c>
      <c r="H75" s="12">
        <v>321.79000000000002</v>
      </c>
      <c r="I75" s="12">
        <f t="shared" si="4"/>
        <v>643.58000000000004</v>
      </c>
    </row>
    <row r="76" spans="1:9" s="5" customFormat="1" ht="15.75" customHeight="1" x14ac:dyDescent="0.25">
      <c r="A76" s="9" t="s">
        <v>742</v>
      </c>
      <c r="B76" s="17"/>
      <c r="C76" s="65" t="s">
        <v>1348</v>
      </c>
      <c r="D76" s="13" t="s">
        <v>268</v>
      </c>
      <c r="E76" s="60">
        <v>1</v>
      </c>
      <c r="F76" s="11"/>
      <c r="G76" s="11">
        <f t="shared" si="3"/>
        <v>1</v>
      </c>
      <c r="H76" s="12"/>
      <c r="I76" s="12">
        <f t="shared" si="4"/>
        <v>0</v>
      </c>
    </row>
    <row r="77" spans="1:9" s="5" customFormat="1" ht="15.75" customHeight="1" x14ac:dyDescent="0.25">
      <c r="A77" s="9" t="s">
        <v>743</v>
      </c>
      <c r="B77" s="17"/>
      <c r="C77" s="65" t="s">
        <v>1348</v>
      </c>
      <c r="D77" s="13" t="s">
        <v>319</v>
      </c>
      <c r="E77" s="60">
        <v>9</v>
      </c>
      <c r="F77" s="11"/>
      <c r="G77" s="11">
        <f t="shared" si="3"/>
        <v>9</v>
      </c>
      <c r="H77" s="12"/>
      <c r="I77" s="12">
        <f t="shared" si="4"/>
        <v>0</v>
      </c>
    </row>
    <row r="78" spans="1:9" s="5" customFormat="1" ht="15.75" customHeight="1" x14ac:dyDescent="0.25">
      <c r="A78" s="9" t="s">
        <v>744</v>
      </c>
      <c r="B78" s="17"/>
      <c r="C78" s="65" t="s">
        <v>1348</v>
      </c>
      <c r="D78" s="13" t="s">
        <v>266</v>
      </c>
      <c r="E78" s="60">
        <v>2</v>
      </c>
      <c r="F78" s="11"/>
      <c r="G78" s="11">
        <f t="shared" si="3"/>
        <v>2</v>
      </c>
      <c r="H78" s="12"/>
      <c r="I78" s="12">
        <f t="shared" si="4"/>
        <v>0</v>
      </c>
    </row>
    <row r="79" spans="1:9" s="5" customFormat="1" ht="15.75" customHeight="1" x14ac:dyDescent="0.25">
      <c r="A79" s="9" t="s">
        <v>745</v>
      </c>
      <c r="B79" s="17"/>
      <c r="C79" s="65" t="s">
        <v>1348</v>
      </c>
      <c r="D79" s="13" t="s">
        <v>267</v>
      </c>
      <c r="E79" s="60">
        <v>2</v>
      </c>
      <c r="F79" s="11"/>
      <c r="G79" s="11">
        <f t="shared" si="3"/>
        <v>2</v>
      </c>
      <c r="H79" s="12"/>
      <c r="I79" s="12">
        <f t="shared" si="4"/>
        <v>0</v>
      </c>
    </row>
    <row r="80" spans="1:9" s="5" customFormat="1" ht="15.75" customHeight="1" x14ac:dyDescent="0.25">
      <c r="A80" s="9" t="s">
        <v>746</v>
      </c>
      <c r="B80" s="17"/>
      <c r="C80" s="65" t="s">
        <v>1348</v>
      </c>
      <c r="D80" s="13" t="s">
        <v>299</v>
      </c>
      <c r="E80" s="60">
        <v>4</v>
      </c>
      <c r="F80" s="11"/>
      <c r="G80" s="11">
        <f t="shared" si="3"/>
        <v>4</v>
      </c>
      <c r="H80" s="12"/>
      <c r="I80" s="12">
        <f t="shared" si="4"/>
        <v>0</v>
      </c>
    </row>
    <row r="81" spans="1:9" s="5" customFormat="1" ht="15.75" customHeight="1" x14ac:dyDescent="0.25">
      <c r="A81" s="9" t="s">
        <v>747</v>
      </c>
      <c r="B81" s="6">
        <v>44193</v>
      </c>
      <c r="C81" s="65" t="s">
        <v>1348</v>
      </c>
      <c r="D81" s="13" t="s">
        <v>409</v>
      </c>
      <c r="E81" s="60">
        <f>21+9+2</f>
        <v>32</v>
      </c>
      <c r="F81" s="11"/>
      <c r="G81" s="11">
        <f t="shared" si="3"/>
        <v>32</v>
      </c>
      <c r="H81" s="12">
        <v>135</v>
      </c>
      <c r="I81" s="12">
        <f t="shared" si="4"/>
        <v>4320</v>
      </c>
    </row>
    <row r="82" spans="1:9" s="5" customFormat="1" ht="15.75" customHeight="1" x14ac:dyDescent="0.25">
      <c r="A82" s="9" t="s">
        <v>748</v>
      </c>
      <c r="B82" s="22">
        <v>44193</v>
      </c>
      <c r="C82" s="65" t="s">
        <v>1348</v>
      </c>
      <c r="D82" s="13" t="s">
        <v>245</v>
      </c>
      <c r="E82" s="60">
        <v>1</v>
      </c>
      <c r="F82" s="11"/>
      <c r="G82" s="11">
        <f t="shared" si="3"/>
        <v>1</v>
      </c>
      <c r="H82" s="12">
        <v>135</v>
      </c>
      <c r="I82" s="12">
        <f t="shared" si="4"/>
        <v>135</v>
      </c>
    </row>
    <row r="83" spans="1:9" s="5" customFormat="1" ht="15.75" customHeight="1" x14ac:dyDescent="0.25">
      <c r="A83" s="9" t="s">
        <v>749</v>
      </c>
      <c r="B83" s="6">
        <v>44193</v>
      </c>
      <c r="C83" s="65" t="s">
        <v>1348</v>
      </c>
      <c r="D83" s="13" t="s">
        <v>235</v>
      </c>
      <c r="E83" s="60">
        <v>5</v>
      </c>
      <c r="F83" s="11"/>
      <c r="G83" s="11">
        <f t="shared" si="3"/>
        <v>5</v>
      </c>
      <c r="H83" s="12">
        <v>10800</v>
      </c>
      <c r="I83" s="12">
        <f t="shared" si="4"/>
        <v>54000</v>
      </c>
    </row>
    <row r="84" spans="1:9" s="5" customFormat="1" ht="15.75" customHeight="1" x14ac:dyDescent="0.25">
      <c r="A84" s="9" t="s">
        <v>750</v>
      </c>
      <c r="B84" s="6">
        <v>44193</v>
      </c>
      <c r="C84" s="65" t="s">
        <v>1348</v>
      </c>
      <c r="D84" s="13" t="s">
        <v>236</v>
      </c>
      <c r="E84" s="60">
        <v>1</v>
      </c>
      <c r="F84" s="11"/>
      <c r="G84" s="11">
        <f t="shared" si="3"/>
        <v>1</v>
      </c>
      <c r="H84" s="12">
        <v>5000</v>
      </c>
      <c r="I84" s="12">
        <f t="shared" si="4"/>
        <v>5000</v>
      </c>
    </row>
    <row r="85" spans="1:9" s="5" customFormat="1" ht="31.5" x14ac:dyDescent="0.25">
      <c r="A85" s="9" t="s">
        <v>751</v>
      </c>
      <c r="B85" s="17"/>
      <c r="C85" s="65" t="s">
        <v>1348</v>
      </c>
      <c r="D85" s="13" t="s">
        <v>107</v>
      </c>
      <c r="E85" s="60">
        <v>27</v>
      </c>
      <c r="F85" s="11"/>
      <c r="G85" s="11">
        <f t="shared" si="3"/>
        <v>27</v>
      </c>
      <c r="H85" s="12"/>
      <c r="I85" s="12">
        <f t="shared" si="4"/>
        <v>0</v>
      </c>
    </row>
    <row r="86" spans="1:9" s="5" customFormat="1" ht="15.75" customHeight="1" x14ac:dyDescent="0.25">
      <c r="A86" s="9" t="s">
        <v>752</v>
      </c>
      <c r="B86" s="17"/>
      <c r="C86" s="65" t="s">
        <v>1348</v>
      </c>
      <c r="D86" s="13" t="s">
        <v>116</v>
      </c>
      <c r="E86" s="60">
        <v>123</v>
      </c>
      <c r="F86" s="11"/>
      <c r="G86" s="11">
        <f t="shared" si="3"/>
        <v>123</v>
      </c>
      <c r="H86" s="12"/>
      <c r="I86" s="12">
        <f t="shared" si="4"/>
        <v>0</v>
      </c>
    </row>
    <row r="87" spans="1:9" s="5" customFormat="1" ht="15.75" customHeight="1" x14ac:dyDescent="0.25">
      <c r="A87" s="9" t="s">
        <v>753</v>
      </c>
      <c r="B87" s="16">
        <v>45518</v>
      </c>
      <c r="C87" s="65" t="s">
        <v>1348</v>
      </c>
      <c r="D87" s="13" t="s">
        <v>40</v>
      </c>
      <c r="E87" s="60">
        <v>247</v>
      </c>
      <c r="F87" s="11"/>
      <c r="G87" s="11">
        <f t="shared" si="3"/>
        <v>247</v>
      </c>
      <c r="H87" s="12">
        <v>265.5</v>
      </c>
      <c r="I87" s="12">
        <f t="shared" si="4"/>
        <v>65578.5</v>
      </c>
    </row>
    <row r="88" spans="1:9" s="5" customFormat="1" ht="15.75" customHeight="1" x14ac:dyDescent="0.25">
      <c r="A88" s="9" t="s">
        <v>754</v>
      </c>
      <c r="B88" s="17"/>
      <c r="C88" s="65" t="s">
        <v>1348</v>
      </c>
      <c r="D88" s="13" t="s">
        <v>229</v>
      </c>
      <c r="E88" s="60">
        <v>17</v>
      </c>
      <c r="F88" s="11"/>
      <c r="G88" s="11">
        <f t="shared" si="3"/>
        <v>17</v>
      </c>
      <c r="H88" s="12"/>
      <c r="I88" s="12">
        <f t="shared" si="4"/>
        <v>0</v>
      </c>
    </row>
    <row r="89" spans="1:9" s="5" customFormat="1" ht="15.75" customHeight="1" x14ac:dyDescent="0.25">
      <c r="A89" s="9" t="s">
        <v>755</v>
      </c>
      <c r="B89" s="17"/>
      <c r="C89" s="65" t="s">
        <v>1348</v>
      </c>
      <c r="D89" s="13" t="s">
        <v>321</v>
      </c>
      <c r="E89" s="60">
        <v>3</v>
      </c>
      <c r="F89" s="11"/>
      <c r="G89" s="11">
        <f t="shared" si="3"/>
        <v>3</v>
      </c>
      <c r="H89" s="12"/>
      <c r="I89" s="12">
        <f t="shared" si="4"/>
        <v>0</v>
      </c>
    </row>
    <row r="90" spans="1:9" s="5" customFormat="1" ht="15.75" customHeight="1" x14ac:dyDescent="0.25">
      <c r="A90" s="9" t="s">
        <v>756</v>
      </c>
      <c r="B90" s="17"/>
      <c r="C90" s="65" t="s">
        <v>1348</v>
      </c>
      <c r="D90" s="13" t="s">
        <v>322</v>
      </c>
      <c r="E90" s="60">
        <f>4+5</f>
        <v>9</v>
      </c>
      <c r="F90" s="11"/>
      <c r="G90" s="11">
        <f t="shared" si="3"/>
        <v>9</v>
      </c>
      <c r="H90" s="12"/>
      <c r="I90" s="12">
        <f t="shared" si="4"/>
        <v>0</v>
      </c>
    </row>
    <row r="91" spans="1:9" s="5" customFormat="1" ht="15.75" customHeight="1" x14ac:dyDescent="0.25">
      <c r="A91" s="9" t="s">
        <v>757</v>
      </c>
      <c r="B91" s="17"/>
      <c r="C91" s="65" t="s">
        <v>1348</v>
      </c>
      <c r="D91" s="13" t="s">
        <v>419</v>
      </c>
      <c r="E91" s="60">
        <v>3</v>
      </c>
      <c r="F91" s="11"/>
      <c r="G91" s="11">
        <f t="shared" si="3"/>
        <v>3</v>
      </c>
      <c r="H91" s="12"/>
      <c r="I91" s="12">
        <f t="shared" si="4"/>
        <v>0</v>
      </c>
    </row>
    <row r="92" spans="1:9" s="5" customFormat="1" ht="31.5" x14ac:dyDescent="0.25">
      <c r="A92" s="9" t="s">
        <v>758</v>
      </c>
      <c r="B92" s="16">
        <v>45499</v>
      </c>
      <c r="C92" s="65" t="s">
        <v>1348</v>
      </c>
      <c r="D92" s="13" t="s">
        <v>212</v>
      </c>
      <c r="E92" s="60">
        <v>100</v>
      </c>
      <c r="F92" s="11"/>
      <c r="G92" s="11">
        <f t="shared" si="3"/>
        <v>100</v>
      </c>
      <c r="H92" s="12">
        <v>23.6</v>
      </c>
      <c r="I92" s="12">
        <f t="shared" si="4"/>
        <v>2360</v>
      </c>
    </row>
    <row r="93" spans="1:9" s="5" customFormat="1" ht="15.75" customHeight="1" x14ac:dyDescent="0.25">
      <c r="A93" s="9" t="s">
        <v>759</v>
      </c>
      <c r="B93" s="17"/>
      <c r="C93" s="65" t="s">
        <v>1348</v>
      </c>
      <c r="D93" s="13" t="s">
        <v>209</v>
      </c>
      <c r="E93" s="60">
        <v>2</v>
      </c>
      <c r="F93" s="11"/>
      <c r="G93" s="11">
        <f t="shared" si="3"/>
        <v>2</v>
      </c>
      <c r="H93" s="12"/>
      <c r="I93" s="12">
        <f t="shared" si="4"/>
        <v>0</v>
      </c>
    </row>
    <row r="94" spans="1:9" s="5" customFormat="1" ht="15.75" customHeight="1" x14ac:dyDescent="0.25">
      <c r="A94" s="9" t="s">
        <v>760</v>
      </c>
      <c r="B94" s="17"/>
      <c r="C94" s="65" t="s">
        <v>1348</v>
      </c>
      <c r="D94" s="13" t="s">
        <v>210</v>
      </c>
      <c r="E94" s="60">
        <v>1</v>
      </c>
      <c r="F94" s="11"/>
      <c r="G94" s="11">
        <f t="shared" si="3"/>
        <v>1</v>
      </c>
      <c r="H94" s="12"/>
      <c r="I94" s="12">
        <f t="shared" si="4"/>
        <v>0</v>
      </c>
    </row>
    <row r="95" spans="1:9" s="5" customFormat="1" ht="15.75" customHeight="1" x14ac:dyDescent="0.25">
      <c r="A95" s="9" t="s">
        <v>761</v>
      </c>
      <c r="B95" s="17"/>
      <c r="C95" s="65" t="s">
        <v>1348</v>
      </c>
      <c r="D95" s="13" t="s">
        <v>207</v>
      </c>
      <c r="E95" s="60">
        <v>3</v>
      </c>
      <c r="F95" s="11"/>
      <c r="G95" s="11">
        <f t="shared" si="3"/>
        <v>3</v>
      </c>
      <c r="H95" s="12"/>
      <c r="I95" s="12">
        <f t="shared" si="4"/>
        <v>0</v>
      </c>
    </row>
    <row r="96" spans="1:9" s="5" customFormat="1" ht="15.75" customHeight="1" x14ac:dyDescent="0.25">
      <c r="A96" s="9" t="s">
        <v>762</v>
      </c>
      <c r="B96" s="17"/>
      <c r="C96" s="65" t="s">
        <v>1348</v>
      </c>
      <c r="D96" s="13" t="s">
        <v>220</v>
      </c>
      <c r="E96" s="60">
        <v>2</v>
      </c>
      <c r="F96" s="11"/>
      <c r="G96" s="11">
        <f t="shared" si="3"/>
        <v>2</v>
      </c>
      <c r="H96" s="12"/>
      <c r="I96" s="12">
        <f t="shared" si="4"/>
        <v>0</v>
      </c>
    </row>
    <row r="97" spans="1:9" s="5" customFormat="1" ht="15.75" customHeight="1" x14ac:dyDescent="0.25">
      <c r="A97" s="9" t="s">
        <v>763</v>
      </c>
      <c r="B97" s="17"/>
      <c r="C97" s="65" t="s">
        <v>1348</v>
      </c>
      <c r="D97" s="13" t="s">
        <v>418</v>
      </c>
      <c r="E97" s="60">
        <v>11</v>
      </c>
      <c r="F97" s="11"/>
      <c r="G97" s="11">
        <f t="shared" si="3"/>
        <v>11</v>
      </c>
      <c r="H97" s="12"/>
      <c r="I97" s="12">
        <f t="shared" si="4"/>
        <v>0</v>
      </c>
    </row>
    <row r="98" spans="1:9" s="5" customFormat="1" ht="15.75" customHeight="1" x14ac:dyDescent="0.25">
      <c r="A98" s="9" t="s">
        <v>764</v>
      </c>
      <c r="B98" s="7">
        <v>45469</v>
      </c>
      <c r="C98" s="65" t="s">
        <v>1348</v>
      </c>
      <c r="D98" s="13" t="s">
        <v>611</v>
      </c>
      <c r="E98" s="60">
        <f>107-2</f>
        <v>105</v>
      </c>
      <c r="F98" s="11"/>
      <c r="G98" s="11">
        <f t="shared" si="3"/>
        <v>105</v>
      </c>
      <c r="H98" s="12">
        <v>61.51</v>
      </c>
      <c r="I98" s="12">
        <f t="shared" si="4"/>
        <v>6458.55</v>
      </c>
    </row>
    <row r="99" spans="1:9" s="5" customFormat="1" ht="15.75" customHeight="1" x14ac:dyDescent="0.25">
      <c r="A99" s="9" t="s">
        <v>765</v>
      </c>
      <c r="B99" s="7">
        <v>45469</v>
      </c>
      <c r="C99" s="65" t="s">
        <v>1348</v>
      </c>
      <c r="D99" s="13" t="s">
        <v>149</v>
      </c>
      <c r="E99" s="60">
        <f>102-2-4</f>
        <v>96</v>
      </c>
      <c r="F99" s="11"/>
      <c r="G99" s="11">
        <f t="shared" si="3"/>
        <v>96</v>
      </c>
      <c r="H99" s="12">
        <v>61</v>
      </c>
      <c r="I99" s="12">
        <f t="shared" si="4"/>
        <v>5856</v>
      </c>
    </row>
    <row r="100" spans="1:9" s="5" customFormat="1" ht="15.75" customHeight="1" x14ac:dyDescent="0.25">
      <c r="A100" s="9" t="s">
        <v>766</v>
      </c>
      <c r="B100" s="17"/>
      <c r="C100" s="65" t="s">
        <v>1348</v>
      </c>
      <c r="D100" s="13" t="s">
        <v>150</v>
      </c>
      <c r="E100" s="60" t="s">
        <v>526</v>
      </c>
      <c r="F100" s="11"/>
      <c r="G100" s="11">
        <v>0</v>
      </c>
      <c r="H100" s="12"/>
      <c r="I100" s="12">
        <f>+G100*H100</f>
        <v>0</v>
      </c>
    </row>
    <row r="101" spans="1:9" s="5" customFormat="1" ht="15" customHeight="1" x14ac:dyDescent="0.25">
      <c r="A101" s="9" t="s">
        <v>767</v>
      </c>
      <c r="B101" s="17"/>
      <c r="C101" s="65" t="s">
        <v>1348</v>
      </c>
      <c r="D101" s="10" t="s">
        <v>225</v>
      </c>
      <c r="E101" s="60">
        <v>13</v>
      </c>
      <c r="F101" s="11"/>
      <c r="G101" s="11">
        <f t="shared" ref="G101:G164" si="5">+E101-F101</f>
        <v>13</v>
      </c>
      <c r="H101" s="12">
        <v>143</v>
      </c>
      <c r="I101" s="12">
        <f t="shared" si="4"/>
        <v>1859</v>
      </c>
    </row>
    <row r="102" spans="1:9" s="5" customFormat="1" ht="15" customHeight="1" x14ac:dyDescent="0.25">
      <c r="A102" s="9" t="s">
        <v>768</v>
      </c>
      <c r="B102" s="17"/>
      <c r="C102" s="65" t="s">
        <v>1348</v>
      </c>
      <c r="D102" s="10" t="s">
        <v>269</v>
      </c>
      <c r="E102" s="60">
        <v>10</v>
      </c>
      <c r="F102" s="11"/>
      <c r="G102" s="11">
        <f t="shared" si="5"/>
        <v>10</v>
      </c>
      <c r="H102" s="12"/>
      <c r="I102" s="12">
        <f t="shared" si="4"/>
        <v>0</v>
      </c>
    </row>
    <row r="103" spans="1:9" s="5" customFormat="1" ht="15" customHeight="1" x14ac:dyDescent="0.25">
      <c r="A103" s="9" t="s">
        <v>769</v>
      </c>
      <c r="B103" s="17"/>
      <c r="C103" s="65" t="s">
        <v>1348</v>
      </c>
      <c r="D103" s="10" t="s">
        <v>232</v>
      </c>
      <c r="E103" s="60">
        <v>5</v>
      </c>
      <c r="F103" s="11"/>
      <c r="G103" s="11">
        <f t="shared" si="5"/>
        <v>5</v>
      </c>
      <c r="H103" s="12"/>
      <c r="I103" s="12">
        <f t="shared" si="4"/>
        <v>0</v>
      </c>
    </row>
    <row r="104" spans="1:9" s="5" customFormat="1" ht="15" customHeight="1" x14ac:dyDescent="0.25">
      <c r="A104" s="9" t="s">
        <v>770</v>
      </c>
      <c r="B104" s="17"/>
      <c r="C104" s="65" t="s">
        <v>1348</v>
      </c>
      <c r="D104" s="10" t="s">
        <v>202</v>
      </c>
      <c r="E104" s="60">
        <v>2</v>
      </c>
      <c r="F104" s="11"/>
      <c r="G104" s="11">
        <f t="shared" si="5"/>
        <v>2</v>
      </c>
      <c r="H104" s="12"/>
      <c r="I104" s="12">
        <f t="shared" si="4"/>
        <v>0</v>
      </c>
    </row>
    <row r="105" spans="1:9" s="5" customFormat="1" ht="15" customHeight="1" x14ac:dyDescent="0.25">
      <c r="A105" s="9" t="s">
        <v>771</v>
      </c>
      <c r="B105" s="17"/>
      <c r="C105" s="65" t="s">
        <v>1348</v>
      </c>
      <c r="D105" s="10" t="s">
        <v>203</v>
      </c>
      <c r="E105" s="60">
        <v>1</v>
      </c>
      <c r="F105" s="11"/>
      <c r="G105" s="11">
        <f t="shared" si="5"/>
        <v>1</v>
      </c>
      <c r="H105" s="12"/>
      <c r="I105" s="12">
        <f t="shared" si="4"/>
        <v>0</v>
      </c>
    </row>
    <row r="106" spans="1:9" s="5" customFormat="1" ht="15" customHeight="1" x14ac:dyDescent="0.25">
      <c r="A106" s="9" t="s">
        <v>772</v>
      </c>
      <c r="B106" s="17"/>
      <c r="C106" s="65" t="s">
        <v>1348</v>
      </c>
      <c r="D106" s="10" t="s">
        <v>200</v>
      </c>
      <c r="E106" s="60">
        <v>6</v>
      </c>
      <c r="F106" s="11"/>
      <c r="G106" s="11">
        <f t="shared" si="5"/>
        <v>6</v>
      </c>
      <c r="H106" s="12"/>
      <c r="I106" s="12">
        <f t="shared" si="4"/>
        <v>0</v>
      </c>
    </row>
    <row r="107" spans="1:9" s="5" customFormat="1" ht="15" customHeight="1" x14ac:dyDescent="0.25">
      <c r="A107" s="9" t="s">
        <v>773</v>
      </c>
      <c r="B107" s="17"/>
      <c r="C107" s="65" t="s">
        <v>1348</v>
      </c>
      <c r="D107" s="10" t="s">
        <v>219</v>
      </c>
      <c r="E107" s="60">
        <v>1</v>
      </c>
      <c r="F107" s="11"/>
      <c r="G107" s="11">
        <f t="shared" si="5"/>
        <v>1</v>
      </c>
      <c r="H107" s="12"/>
      <c r="I107" s="12">
        <f t="shared" si="4"/>
        <v>0</v>
      </c>
    </row>
    <row r="108" spans="1:9" s="5" customFormat="1" ht="15" customHeight="1" x14ac:dyDescent="0.25">
      <c r="A108" s="9" t="s">
        <v>774</v>
      </c>
      <c r="B108" s="17"/>
      <c r="C108" s="65" t="s">
        <v>1348</v>
      </c>
      <c r="D108" s="10" t="s">
        <v>194</v>
      </c>
      <c r="E108" s="60">
        <v>1</v>
      </c>
      <c r="F108" s="11"/>
      <c r="G108" s="11">
        <f t="shared" si="5"/>
        <v>1</v>
      </c>
      <c r="H108" s="12"/>
      <c r="I108" s="12">
        <f t="shared" si="4"/>
        <v>0</v>
      </c>
    </row>
    <row r="109" spans="1:9" s="5" customFormat="1" ht="15" customHeight="1" x14ac:dyDescent="0.25">
      <c r="A109" s="9" t="s">
        <v>775</v>
      </c>
      <c r="B109" s="17"/>
      <c r="C109" s="65" t="s">
        <v>1348</v>
      </c>
      <c r="D109" s="10" t="s">
        <v>201</v>
      </c>
      <c r="E109" s="60">
        <v>9</v>
      </c>
      <c r="F109" s="11"/>
      <c r="G109" s="11">
        <f t="shared" si="5"/>
        <v>9</v>
      </c>
      <c r="H109" s="12"/>
      <c r="I109" s="12">
        <f t="shared" si="4"/>
        <v>0</v>
      </c>
    </row>
    <row r="110" spans="1:9" s="5" customFormat="1" ht="15" customHeight="1" x14ac:dyDescent="0.25">
      <c r="A110" s="9" t="s">
        <v>776</v>
      </c>
      <c r="B110" s="17"/>
      <c r="C110" s="65" t="s">
        <v>1348</v>
      </c>
      <c r="D110" s="10" t="s">
        <v>244</v>
      </c>
      <c r="E110" s="60">
        <v>2</v>
      </c>
      <c r="F110" s="11"/>
      <c r="G110" s="11">
        <f t="shared" si="5"/>
        <v>2</v>
      </c>
      <c r="H110" s="12"/>
      <c r="I110" s="12">
        <f t="shared" si="4"/>
        <v>0</v>
      </c>
    </row>
    <row r="111" spans="1:9" s="5" customFormat="1" ht="15" customHeight="1" x14ac:dyDescent="0.25">
      <c r="A111" s="9" t="s">
        <v>777</v>
      </c>
      <c r="B111" s="17"/>
      <c r="C111" s="65" t="s">
        <v>1348</v>
      </c>
      <c r="D111" s="10" t="s">
        <v>237</v>
      </c>
      <c r="E111" s="60">
        <v>6</v>
      </c>
      <c r="F111" s="11"/>
      <c r="G111" s="11">
        <f t="shared" si="5"/>
        <v>6</v>
      </c>
      <c r="H111" s="12">
        <v>85</v>
      </c>
      <c r="I111" s="12">
        <f t="shared" si="4"/>
        <v>510</v>
      </c>
    </row>
    <row r="112" spans="1:9" s="5" customFormat="1" ht="15.75" x14ac:dyDescent="0.25">
      <c r="A112" s="9" t="s">
        <v>778</v>
      </c>
      <c r="B112" s="17"/>
      <c r="C112" s="65" t="s">
        <v>1348</v>
      </c>
      <c r="D112" s="10" t="s">
        <v>270</v>
      </c>
      <c r="E112" s="60">
        <v>8</v>
      </c>
      <c r="F112" s="11"/>
      <c r="G112" s="11">
        <f t="shared" si="5"/>
        <v>8</v>
      </c>
      <c r="H112" s="12"/>
      <c r="I112" s="12">
        <f t="shared" si="4"/>
        <v>0</v>
      </c>
    </row>
    <row r="113" spans="1:9" s="5" customFormat="1" ht="15" customHeight="1" x14ac:dyDescent="0.25">
      <c r="A113" s="9" t="s">
        <v>779</v>
      </c>
      <c r="B113" s="17"/>
      <c r="C113" s="65" t="s">
        <v>1348</v>
      </c>
      <c r="D113" s="10" t="s">
        <v>271</v>
      </c>
      <c r="E113" s="60">
        <v>10</v>
      </c>
      <c r="F113" s="11"/>
      <c r="G113" s="11">
        <f t="shared" si="5"/>
        <v>10</v>
      </c>
      <c r="H113" s="12"/>
      <c r="I113" s="12">
        <f t="shared" si="4"/>
        <v>0</v>
      </c>
    </row>
    <row r="114" spans="1:9" s="5" customFormat="1" ht="15" customHeight="1" x14ac:dyDescent="0.25">
      <c r="A114" s="9" t="s">
        <v>780</v>
      </c>
      <c r="B114" s="17"/>
      <c r="C114" s="65" t="s">
        <v>1348</v>
      </c>
      <c r="D114" s="10" t="s">
        <v>407</v>
      </c>
      <c r="E114" s="60">
        <v>34</v>
      </c>
      <c r="F114" s="11"/>
      <c r="G114" s="11">
        <f t="shared" si="5"/>
        <v>34</v>
      </c>
      <c r="H114" s="12"/>
      <c r="I114" s="12">
        <f t="shared" si="4"/>
        <v>0</v>
      </c>
    </row>
    <row r="115" spans="1:9" s="5" customFormat="1" ht="15" customHeight="1" x14ac:dyDescent="0.25">
      <c r="A115" s="9" t="s">
        <v>781</v>
      </c>
      <c r="B115" s="17"/>
      <c r="C115" s="65" t="s">
        <v>1348</v>
      </c>
      <c r="D115" s="10" t="s">
        <v>408</v>
      </c>
      <c r="E115" s="60">
        <v>1</v>
      </c>
      <c r="F115" s="11"/>
      <c r="G115" s="11">
        <f t="shared" si="5"/>
        <v>1</v>
      </c>
      <c r="H115" s="12"/>
      <c r="I115" s="12">
        <f t="shared" si="4"/>
        <v>0</v>
      </c>
    </row>
    <row r="116" spans="1:9" s="5" customFormat="1" ht="13.5" customHeight="1" x14ac:dyDescent="0.25">
      <c r="A116" s="9" t="s">
        <v>782</v>
      </c>
      <c r="B116" s="17"/>
      <c r="C116" s="65" t="s">
        <v>1348</v>
      </c>
      <c r="D116" s="13" t="s">
        <v>291</v>
      </c>
      <c r="E116" s="60">
        <f>5-1</f>
        <v>4</v>
      </c>
      <c r="F116" s="11"/>
      <c r="G116" s="11">
        <f t="shared" si="5"/>
        <v>4</v>
      </c>
      <c r="H116" s="12"/>
      <c r="I116" s="12">
        <f t="shared" si="4"/>
        <v>0</v>
      </c>
    </row>
    <row r="117" spans="1:9" s="5" customFormat="1" ht="15" customHeight="1" x14ac:dyDescent="0.25">
      <c r="A117" s="9" t="s">
        <v>783</v>
      </c>
      <c r="B117" s="16">
        <v>45499</v>
      </c>
      <c r="C117" s="65" t="s">
        <v>1348</v>
      </c>
      <c r="D117" s="13" t="s">
        <v>628</v>
      </c>
      <c r="E117" s="60">
        <v>21</v>
      </c>
      <c r="F117" s="11"/>
      <c r="G117" s="11">
        <f t="shared" si="5"/>
        <v>21</v>
      </c>
      <c r="H117" s="12">
        <v>460.2</v>
      </c>
      <c r="I117" s="12">
        <f t="shared" si="4"/>
        <v>9664.1999999999989</v>
      </c>
    </row>
    <row r="118" spans="1:9" s="5" customFormat="1" ht="15" customHeight="1" x14ac:dyDescent="0.25">
      <c r="A118" s="9" t="s">
        <v>784</v>
      </c>
      <c r="B118" s="17"/>
      <c r="C118" s="65" t="s">
        <v>1348</v>
      </c>
      <c r="D118" s="10" t="s">
        <v>228</v>
      </c>
      <c r="E118" s="60">
        <v>13</v>
      </c>
      <c r="F118" s="11"/>
      <c r="G118" s="11">
        <f t="shared" si="5"/>
        <v>13</v>
      </c>
      <c r="H118" s="12">
        <v>234</v>
      </c>
      <c r="I118" s="12">
        <f t="shared" si="4"/>
        <v>3042</v>
      </c>
    </row>
    <row r="119" spans="1:9" s="5" customFormat="1" ht="15" customHeight="1" x14ac:dyDescent="0.25">
      <c r="A119" s="9" t="s">
        <v>785</v>
      </c>
      <c r="B119" s="22">
        <v>44193</v>
      </c>
      <c r="C119" s="65" t="s">
        <v>1348</v>
      </c>
      <c r="D119" s="13" t="s">
        <v>293</v>
      </c>
      <c r="E119" s="60">
        <v>3</v>
      </c>
      <c r="F119" s="11"/>
      <c r="G119" s="11">
        <f t="shared" si="5"/>
        <v>3</v>
      </c>
      <c r="H119" s="12"/>
      <c r="I119" s="12">
        <f t="shared" si="4"/>
        <v>0</v>
      </c>
    </row>
    <row r="120" spans="1:9" s="5" customFormat="1" ht="15" customHeight="1" x14ac:dyDescent="0.25">
      <c r="A120" s="9" t="s">
        <v>786</v>
      </c>
      <c r="B120" s="17"/>
      <c r="C120" s="65" t="s">
        <v>1348</v>
      </c>
      <c r="D120" s="10" t="s">
        <v>277</v>
      </c>
      <c r="E120" s="60">
        <v>9</v>
      </c>
      <c r="F120" s="11"/>
      <c r="G120" s="11">
        <f t="shared" si="5"/>
        <v>9</v>
      </c>
      <c r="H120" s="12"/>
      <c r="I120" s="12">
        <f t="shared" si="4"/>
        <v>0</v>
      </c>
    </row>
    <row r="121" spans="1:9" s="5" customFormat="1" ht="15" customHeight="1" x14ac:dyDescent="0.25">
      <c r="A121" s="9" t="s">
        <v>787</v>
      </c>
      <c r="B121" s="16">
        <v>45500</v>
      </c>
      <c r="C121" s="65" t="s">
        <v>1348</v>
      </c>
      <c r="D121" s="10" t="s">
        <v>631</v>
      </c>
      <c r="E121" s="60">
        <v>20</v>
      </c>
      <c r="F121" s="11"/>
      <c r="G121" s="11">
        <f t="shared" si="5"/>
        <v>20</v>
      </c>
      <c r="H121" s="12">
        <v>129.80000000000001</v>
      </c>
      <c r="I121" s="12">
        <f t="shared" si="4"/>
        <v>2596</v>
      </c>
    </row>
    <row r="122" spans="1:9" s="5" customFormat="1" ht="15" customHeight="1" x14ac:dyDescent="0.25">
      <c r="A122" s="9" t="s">
        <v>788</v>
      </c>
      <c r="B122" s="16">
        <v>45500</v>
      </c>
      <c r="C122" s="65" t="s">
        <v>1348</v>
      </c>
      <c r="D122" s="10" t="s">
        <v>630</v>
      </c>
      <c r="E122" s="60">
        <v>20</v>
      </c>
      <c r="F122" s="11"/>
      <c r="G122" s="11">
        <f t="shared" si="5"/>
        <v>20</v>
      </c>
      <c r="H122" s="12">
        <v>200.6</v>
      </c>
      <c r="I122" s="12">
        <f t="shared" si="4"/>
        <v>4012</v>
      </c>
    </row>
    <row r="123" spans="1:9" s="5" customFormat="1" ht="15" customHeight="1" x14ac:dyDescent="0.25">
      <c r="A123" s="9" t="s">
        <v>789</v>
      </c>
      <c r="B123" s="17"/>
      <c r="C123" s="65" t="s">
        <v>1348</v>
      </c>
      <c r="D123" s="10" t="s">
        <v>276</v>
      </c>
      <c r="E123" s="60">
        <v>0</v>
      </c>
      <c r="F123" s="11"/>
      <c r="G123" s="11">
        <f t="shared" si="5"/>
        <v>0</v>
      </c>
      <c r="H123" s="12"/>
      <c r="I123" s="12">
        <f t="shared" si="4"/>
        <v>0</v>
      </c>
    </row>
    <row r="124" spans="1:9" s="5" customFormat="1" ht="15" customHeight="1" x14ac:dyDescent="0.25">
      <c r="A124" s="9" t="s">
        <v>790</v>
      </c>
      <c r="B124" s="17"/>
      <c r="C124" s="65" t="s">
        <v>1348</v>
      </c>
      <c r="D124" s="10" t="s">
        <v>274</v>
      </c>
      <c r="E124" s="60">
        <v>15</v>
      </c>
      <c r="F124" s="11"/>
      <c r="G124" s="11">
        <f t="shared" si="5"/>
        <v>15</v>
      </c>
      <c r="H124" s="12">
        <v>277.3</v>
      </c>
      <c r="I124" s="12">
        <f t="shared" si="4"/>
        <v>4159.5</v>
      </c>
    </row>
    <row r="125" spans="1:9" s="5" customFormat="1" ht="15" customHeight="1" x14ac:dyDescent="0.25">
      <c r="A125" s="9" t="s">
        <v>791</v>
      </c>
      <c r="B125" s="17"/>
      <c r="C125" s="65" t="s">
        <v>1348</v>
      </c>
      <c r="D125" s="10" t="s">
        <v>205</v>
      </c>
      <c r="E125" s="60">
        <v>2</v>
      </c>
      <c r="F125" s="11"/>
      <c r="G125" s="11">
        <f t="shared" si="5"/>
        <v>2</v>
      </c>
      <c r="H125" s="12"/>
      <c r="I125" s="12">
        <f t="shared" si="4"/>
        <v>0</v>
      </c>
    </row>
    <row r="126" spans="1:9" s="5" customFormat="1" ht="15" customHeight="1" x14ac:dyDescent="0.25">
      <c r="A126" s="9" t="s">
        <v>792</v>
      </c>
      <c r="B126" s="17"/>
      <c r="C126" s="65" t="s">
        <v>1348</v>
      </c>
      <c r="D126" s="10" t="s">
        <v>238</v>
      </c>
      <c r="E126" s="60">
        <v>8</v>
      </c>
      <c r="F126" s="11"/>
      <c r="G126" s="11">
        <f t="shared" si="5"/>
        <v>8</v>
      </c>
      <c r="H126" s="12"/>
      <c r="I126" s="12">
        <f t="shared" si="4"/>
        <v>0</v>
      </c>
    </row>
    <row r="127" spans="1:9" s="5" customFormat="1" ht="15" customHeight="1" x14ac:dyDescent="0.25">
      <c r="A127" s="9" t="s">
        <v>793</v>
      </c>
      <c r="B127" s="17"/>
      <c r="C127" s="65" t="s">
        <v>1348</v>
      </c>
      <c r="D127" s="13" t="s">
        <v>298</v>
      </c>
      <c r="E127" s="60">
        <v>28</v>
      </c>
      <c r="F127" s="11"/>
      <c r="G127" s="11">
        <f t="shared" si="5"/>
        <v>28</v>
      </c>
      <c r="H127" s="12"/>
      <c r="I127" s="12">
        <f t="shared" si="4"/>
        <v>0</v>
      </c>
    </row>
    <row r="128" spans="1:9" s="5" customFormat="1" ht="15.75" customHeight="1" x14ac:dyDescent="0.25">
      <c r="A128" s="9" t="s">
        <v>794</v>
      </c>
      <c r="B128" s="17"/>
      <c r="C128" s="65" t="s">
        <v>1348</v>
      </c>
      <c r="D128" s="13" t="s">
        <v>314</v>
      </c>
      <c r="E128" s="60">
        <v>3</v>
      </c>
      <c r="F128" s="11"/>
      <c r="G128" s="11">
        <f t="shared" si="5"/>
        <v>3</v>
      </c>
      <c r="H128" s="12"/>
      <c r="I128" s="12">
        <f t="shared" si="4"/>
        <v>0</v>
      </c>
    </row>
    <row r="129" spans="1:9" s="5" customFormat="1" ht="15" customHeight="1" x14ac:dyDescent="0.25">
      <c r="A129" s="9" t="s">
        <v>795</v>
      </c>
      <c r="B129" s="16">
        <v>44193</v>
      </c>
      <c r="C129" s="65" t="s">
        <v>1349</v>
      </c>
      <c r="D129" s="13" t="s">
        <v>333</v>
      </c>
      <c r="E129" s="60">
        <f>6+1+5+1-1</f>
        <v>12</v>
      </c>
      <c r="F129" s="11"/>
      <c r="G129" s="11">
        <f t="shared" si="5"/>
        <v>12</v>
      </c>
      <c r="H129" s="12">
        <v>122.88</v>
      </c>
      <c r="I129" s="12">
        <f t="shared" si="4"/>
        <v>1474.56</v>
      </c>
    </row>
    <row r="130" spans="1:9" s="5" customFormat="1" ht="15" customHeight="1" x14ac:dyDescent="0.25">
      <c r="A130" s="9" t="s">
        <v>796</v>
      </c>
      <c r="B130" s="6"/>
      <c r="C130" s="65" t="s">
        <v>1349</v>
      </c>
      <c r="D130" s="13" t="s">
        <v>334</v>
      </c>
      <c r="E130" s="60">
        <v>1</v>
      </c>
      <c r="F130" s="11"/>
      <c r="G130" s="11">
        <f t="shared" si="5"/>
        <v>1</v>
      </c>
      <c r="H130" s="12"/>
      <c r="I130" s="12">
        <f t="shared" si="4"/>
        <v>0</v>
      </c>
    </row>
    <row r="131" spans="1:9" s="5" customFormat="1" ht="15" customHeight="1" x14ac:dyDescent="0.25">
      <c r="A131" s="9" t="s">
        <v>797</v>
      </c>
      <c r="B131" s="16">
        <v>45414</v>
      </c>
      <c r="C131" s="65" t="s">
        <v>1349</v>
      </c>
      <c r="D131" s="13" t="s">
        <v>474</v>
      </c>
      <c r="E131" s="60">
        <v>5</v>
      </c>
      <c r="F131" s="11"/>
      <c r="G131" s="11">
        <f t="shared" si="5"/>
        <v>5</v>
      </c>
      <c r="H131" s="12">
        <v>50.86</v>
      </c>
      <c r="I131" s="12">
        <f t="shared" si="4"/>
        <v>254.3</v>
      </c>
    </row>
    <row r="132" spans="1:9" s="5" customFormat="1" ht="15" customHeight="1" x14ac:dyDescent="0.25">
      <c r="A132" s="9" t="s">
        <v>798</v>
      </c>
      <c r="B132" s="16">
        <v>45414</v>
      </c>
      <c r="C132" s="65" t="s">
        <v>1349</v>
      </c>
      <c r="D132" s="13" t="s">
        <v>289</v>
      </c>
      <c r="E132" s="60">
        <v>50</v>
      </c>
      <c r="F132" s="11"/>
      <c r="G132" s="11">
        <f t="shared" si="5"/>
        <v>50</v>
      </c>
      <c r="H132" s="12">
        <v>65.489999999999995</v>
      </c>
      <c r="I132" s="12">
        <f t="shared" si="4"/>
        <v>3274.4999999999995</v>
      </c>
    </row>
    <row r="133" spans="1:9" s="5" customFormat="1" ht="15" customHeight="1" x14ac:dyDescent="0.25">
      <c r="A133" s="9" t="s">
        <v>799</v>
      </c>
      <c r="B133" s="17"/>
      <c r="C133" s="65" t="s">
        <v>1349</v>
      </c>
      <c r="D133" s="10" t="s">
        <v>215</v>
      </c>
      <c r="E133" s="60">
        <f>21-1-2</f>
        <v>18</v>
      </c>
      <c r="F133" s="11"/>
      <c r="G133" s="11">
        <f t="shared" si="5"/>
        <v>18</v>
      </c>
      <c r="H133" s="12"/>
      <c r="I133" s="12">
        <f t="shared" si="4"/>
        <v>0</v>
      </c>
    </row>
    <row r="134" spans="1:9" s="5" customFormat="1" ht="15" customHeight="1" x14ac:dyDescent="0.25">
      <c r="A134" s="9" t="s">
        <v>800</v>
      </c>
      <c r="B134" s="17"/>
      <c r="C134" s="65" t="s">
        <v>1349</v>
      </c>
      <c r="D134" s="10" t="s">
        <v>475</v>
      </c>
      <c r="E134" s="60">
        <v>9</v>
      </c>
      <c r="F134" s="11"/>
      <c r="G134" s="11">
        <f t="shared" si="5"/>
        <v>9</v>
      </c>
      <c r="H134" s="12">
        <v>81.819999999999993</v>
      </c>
      <c r="I134" s="12">
        <f t="shared" ref="I134:I197" si="6">+G134*H134</f>
        <v>736.37999999999988</v>
      </c>
    </row>
    <row r="135" spans="1:9" s="5" customFormat="1" ht="15" customHeight="1" x14ac:dyDescent="0.25">
      <c r="A135" s="9" t="s">
        <v>801</v>
      </c>
      <c r="B135" s="17"/>
      <c r="C135" s="65" t="s">
        <v>1349</v>
      </c>
      <c r="D135" s="10" t="s">
        <v>476</v>
      </c>
      <c r="E135" s="60">
        <v>1</v>
      </c>
      <c r="F135" s="11"/>
      <c r="G135" s="11">
        <f t="shared" si="5"/>
        <v>1</v>
      </c>
      <c r="H135" s="12"/>
      <c r="I135" s="12">
        <f t="shared" si="6"/>
        <v>0</v>
      </c>
    </row>
    <row r="136" spans="1:9" s="5" customFormat="1" ht="15" customHeight="1" x14ac:dyDescent="0.25">
      <c r="A136" s="9" t="s">
        <v>802</v>
      </c>
      <c r="B136" s="17" t="s">
        <v>562</v>
      </c>
      <c r="C136" s="65" t="s">
        <v>1349</v>
      </c>
      <c r="D136" s="10" t="s">
        <v>216</v>
      </c>
      <c r="E136" s="60">
        <f>30-1-1</f>
        <v>28</v>
      </c>
      <c r="F136" s="11"/>
      <c r="G136" s="11">
        <f t="shared" si="5"/>
        <v>28</v>
      </c>
      <c r="H136" s="12">
        <v>99.98</v>
      </c>
      <c r="I136" s="12">
        <f t="shared" si="6"/>
        <v>2799.44</v>
      </c>
    </row>
    <row r="137" spans="1:9" s="5" customFormat="1" ht="15" customHeight="1" x14ac:dyDescent="0.25">
      <c r="A137" s="9" t="s">
        <v>803</v>
      </c>
      <c r="B137" s="16">
        <v>45414</v>
      </c>
      <c r="C137" s="65" t="s">
        <v>1349</v>
      </c>
      <c r="D137" s="10" t="s">
        <v>488</v>
      </c>
      <c r="E137" s="60">
        <f>29-1</f>
        <v>28</v>
      </c>
      <c r="F137" s="11"/>
      <c r="G137" s="11">
        <f t="shared" si="5"/>
        <v>28</v>
      </c>
      <c r="H137" s="12">
        <v>212.93</v>
      </c>
      <c r="I137" s="12">
        <f t="shared" si="6"/>
        <v>5962.04</v>
      </c>
    </row>
    <row r="138" spans="1:9" s="5" customFormat="1" ht="15" customHeight="1" x14ac:dyDescent="0.25">
      <c r="A138" s="9" t="s">
        <v>804</v>
      </c>
      <c r="B138" s="6">
        <v>45414</v>
      </c>
      <c r="C138" s="65" t="s">
        <v>1349</v>
      </c>
      <c r="D138" s="10" t="s">
        <v>86</v>
      </c>
      <c r="E138" s="60">
        <f>49-1-1</f>
        <v>47</v>
      </c>
      <c r="F138" s="11"/>
      <c r="G138" s="11">
        <f t="shared" si="5"/>
        <v>47</v>
      </c>
      <c r="H138" s="12">
        <v>397.16</v>
      </c>
      <c r="I138" s="12">
        <f t="shared" si="6"/>
        <v>18666.52</v>
      </c>
    </row>
    <row r="139" spans="1:9" s="5" customFormat="1" ht="15" customHeight="1" x14ac:dyDescent="0.25">
      <c r="A139" s="9" t="s">
        <v>805</v>
      </c>
      <c r="B139" s="6">
        <v>45414</v>
      </c>
      <c r="C139" s="65" t="s">
        <v>1349</v>
      </c>
      <c r="D139" s="10" t="s">
        <v>561</v>
      </c>
      <c r="E139" s="60">
        <v>7</v>
      </c>
      <c r="F139" s="11"/>
      <c r="G139" s="11">
        <f t="shared" si="5"/>
        <v>7</v>
      </c>
      <c r="H139" s="12">
        <v>56.05</v>
      </c>
      <c r="I139" s="12">
        <f t="shared" si="6"/>
        <v>392.34999999999997</v>
      </c>
    </row>
    <row r="140" spans="1:9" s="5" customFormat="1" ht="15" customHeight="1" x14ac:dyDescent="0.25">
      <c r="A140" s="9" t="s">
        <v>806</v>
      </c>
      <c r="B140" s="16">
        <v>45555</v>
      </c>
      <c r="C140" s="65" t="s">
        <v>1349</v>
      </c>
      <c r="D140" s="10" t="s">
        <v>378</v>
      </c>
      <c r="E140" s="60">
        <v>10</v>
      </c>
      <c r="F140" s="11"/>
      <c r="G140" s="11">
        <f t="shared" si="5"/>
        <v>10</v>
      </c>
      <c r="H140" s="12">
        <v>153.4</v>
      </c>
      <c r="I140" s="12">
        <f t="shared" si="6"/>
        <v>1534</v>
      </c>
    </row>
    <row r="141" spans="1:9" s="5" customFormat="1" ht="15" customHeight="1" x14ac:dyDescent="0.25">
      <c r="A141" s="9" t="s">
        <v>807</v>
      </c>
      <c r="B141" s="16">
        <v>45555</v>
      </c>
      <c r="C141" s="65" t="s">
        <v>1349</v>
      </c>
      <c r="D141" s="10" t="s">
        <v>354</v>
      </c>
      <c r="E141" s="60">
        <v>10</v>
      </c>
      <c r="F141" s="11"/>
      <c r="G141" s="11">
        <f t="shared" si="5"/>
        <v>10</v>
      </c>
      <c r="H141" s="12">
        <v>141.6</v>
      </c>
      <c r="I141" s="12">
        <f t="shared" si="6"/>
        <v>1416</v>
      </c>
    </row>
    <row r="142" spans="1:9" s="5" customFormat="1" ht="15" customHeight="1" x14ac:dyDescent="0.25">
      <c r="A142" s="9" t="s">
        <v>808</v>
      </c>
      <c r="B142" s="16">
        <v>45414</v>
      </c>
      <c r="C142" s="65" t="s">
        <v>1349</v>
      </c>
      <c r="D142" s="10" t="s">
        <v>396</v>
      </c>
      <c r="E142" s="60">
        <f>8-6</f>
        <v>2</v>
      </c>
      <c r="F142" s="11"/>
      <c r="G142" s="11">
        <f t="shared" si="5"/>
        <v>2</v>
      </c>
      <c r="H142" s="12">
        <v>16.170000000000002</v>
      </c>
      <c r="I142" s="12">
        <f t="shared" si="6"/>
        <v>32.340000000000003</v>
      </c>
    </row>
    <row r="143" spans="1:9" s="5" customFormat="1" ht="15" customHeight="1" x14ac:dyDescent="0.25">
      <c r="A143" s="9" t="s">
        <v>809</v>
      </c>
      <c r="B143" s="16">
        <v>45414</v>
      </c>
      <c r="C143" s="65" t="s">
        <v>1349</v>
      </c>
      <c r="D143" s="10" t="s">
        <v>259</v>
      </c>
      <c r="E143" s="60">
        <v>1</v>
      </c>
      <c r="F143" s="11"/>
      <c r="G143" s="11">
        <f t="shared" si="5"/>
        <v>1</v>
      </c>
      <c r="H143" s="12">
        <v>4980</v>
      </c>
      <c r="I143" s="12">
        <f t="shared" si="6"/>
        <v>4980</v>
      </c>
    </row>
    <row r="144" spans="1:9" s="5" customFormat="1" ht="15" customHeight="1" x14ac:dyDescent="0.25">
      <c r="A144" s="9" t="s">
        <v>810</v>
      </c>
      <c r="B144" s="10"/>
      <c r="C144" s="65" t="s">
        <v>1350</v>
      </c>
      <c r="D144" s="10" t="s">
        <v>258</v>
      </c>
      <c r="E144" s="60">
        <v>2</v>
      </c>
      <c r="F144" s="11"/>
      <c r="G144" s="11">
        <f t="shared" si="5"/>
        <v>2</v>
      </c>
      <c r="H144" s="12"/>
      <c r="I144" s="12">
        <f t="shared" si="6"/>
        <v>0</v>
      </c>
    </row>
    <row r="145" spans="1:9" s="5" customFormat="1" ht="15" customHeight="1" x14ac:dyDescent="0.25">
      <c r="A145" s="9" t="s">
        <v>811</v>
      </c>
      <c r="B145" s="10"/>
      <c r="C145" s="65" t="s">
        <v>1350</v>
      </c>
      <c r="D145" s="10" t="s">
        <v>252</v>
      </c>
      <c r="E145" s="60">
        <f>3+4</f>
        <v>7</v>
      </c>
      <c r="F145" s="11"/>
      <c r="G145" s="11">
        <f t="shared" si="5"/>
        <v>7</v>
      </c>
      <c r="H145" s="12"/>
      <c r="I145" s="12">
        <f t="shared" si="6"/>
        <v>0</v>
      </c>
    </row>
    <row r="146" spans="1:9" s="5" customFormat="1" ht="31.5" x14ac:dyDescent="0.25">
      <c r="A146" s="9" t="s">
        <v>812</v>
      </c>
      <c r="B146" s="24">
        <v>45111</v>
      </c>
      <c r="C146" s="65" t="s">
        <v>1350</v>
      </c>
      <c r="D146" s="10" t="s">
        <v>246</v>
      </c>
      <c r="E146" s="60">
        <v>5</v>
      </c>
      <c r="F146" s="11"/>
      <c r="G146" s="11">
        <f t="shared" si="5"/>
        <v>5</v>
      </c>
      <c r="H146" s="12">
        <v>1711</v>
      </c>
      <c r="I146" s="12">
        <f t="shared" si="6"/>
        <v>8555</v>
      </c>
    </row>
    <row r="147" spans="1:9" s="5" customFormat="1" ht="31.5" x14ac:dyDescent="0.25">
      <c r="A147" s="9" t="s">
        <v>813</v>
      </c>
      <c r="B147" s="24">
        <v>45111</v>
      </c>
      <c r="C147" s="65" t="s">
        <v>1350</v>
      </c>
      <c r="D147" s="10" t="s">
        <v>478</v>
      </c>
      <c r="E147" s="60">
        <v>3</v>
      </c>
      <c r="F147" s="11"/>
      <c r="G147" s="11">
        <f t="shared" si="5"/>
        <v>3</v>
      </c>
      <c r="H147" s="12">
        <v>1500</v>
      </c>
      <c r="I147" s="12">
        <f t="shared" si="6"/>
        <v>4500</v>
      </c>
    </row>
    <row r="148" spans="1:9" s="5" customFormat="1" ht="31.5" x14ac:dyDescent="0.25">
      <c r="A148" s="9" t="s">
        <v>814</v>
      </c>
      <c r="B148" s="24">
        <v>44678</v>
      </c>
      <c r="C148" s="65" t="s">
        <v>1350</v>
      </c>
      <c r="D148" s="10" t="s">
        <v>505</v>
      </c>
      <c r="E148" s="60">
        <v>2</v>
      </c>
      <c r="F148" s="11"/>
      <c r="G148" s="11">
        <f t="shared" si="5"/>
        <v>2</v>
      </c>
      <c r="H148" s="12">
        <v>1500</v>
      </c>
      <c r="I148" s="12">
        <f t="shared" si="6"/>
        <v>3000</v>
      </c>
    </row>
    <row r="149" spans="1:9" s="5" customFormat="1" ht="31.5" x14ac:dyDescent="0.25">
      <c r="A149" s="9" t="s">
        <v>815</v>
      </c>
      <c r="B149" s="24">
        <v>45111</v>
      </c>
      <c r="C149" s="65" t="s">
        <v>1350</v>
      </c>
      <c r="D149" s="10" t="s">
        <v>479</v>
      </c>
      <c r="E149" s="60">
        <v>2</v>
      </c>
      <c r="F149" s="11"/>
      <c r="G149" s="11">
        <f t="shared" si="5"/>
        <v>2</v>
      </c>
      <c r="H149" s="12">
        <v>1500</v>
      </c>
      <c r="I149" s="12">
        <f t="shared" si="6"/>
        <v>3000</v>
      </c>
    </row>
    <row r="150" spans="1:9" s="5" customFormat="1" ht="31.5" x14ac:dyDescent="0.25">
      <c r="A150" s="9" t="s">
        <v>816</v>
      </c>
      <c r="B150" s="24">
        <v>44851</v>
      </c>
      <c r="C150" s="65" t="s">
        <v>1350</v>
      </c>
      <c r="D150" s="10" t="s">
        <v>480</v>
      </c>
      <c r="E150" s="60">
        <v>5</v>
      </c>
      <c r="F150" s="11"/>
      <c r="G150" s="11">
        <f t="shared" si="5"/>
        <v>5</v>
      </c>
      <c r="H150" s="23">
        <v>4399.04</v>
      </c>
      <c r="I150" s="12">
        <f t="shared" si="6"/>
        <v>21995.200000000001</v>
      </c>
    </row>
    <row r="151" spans="1:9" s="5" customFormat="1" ht="31.5" x14ac:dyDescent="0.25">
      <c r="A151" s="9" t="s">
        <v>817</v>
      </c>
      <c r="B151" s="24">
        <v>45111</v>
      </c>
      <c r="C151" s="65" t="s">
        <v>1350</v>
      </c>
      <c r="D151" s="10" t="s">
        <v>477</v>
      </c>
      <c r="E151" s="60">
        <v>6</v>
      </c>
      <c r="F151" s="11"/>
      <c r="G151" s="11">
        <f t="shared" si="5"/>
        <v>6</v>
      </c>
      <c r="H151" s="12">
        <v>1500</v>
      </c>
      <c r="I151" s="12">
        <f t="shared" si="6"/>
        <v>9000</v>
      </c>
    </row>
    <row r="152" spans="1:9" s="5" customFormat="1" ht="31.5" x14ac:dyDescent="0.25">
      <c r="A152" s="9" t="s">
        <v>818</v>
      </c>
      <c r="B152" s="24">
        <v>44851</v>
      </c>
      <c r="C152" s="65" t="s">
        <v>1350</v>
      </c>
      <c r="D152" s="10" t="s">
        <v>502</v>
      </c>
      <c r="E152" s="60">
        <v>8</v>
      </c>
      <c r="F152" s="11"/>
      <c r="G152" s="11">
        <f t="shared" si="5"/>
        <v>8</v>
      </c>
      <c r="H152" s="23">
        <v>1869.12</v>
      </c>
      <c r="I152" s="12">
        <f t="shared" si="6"/>
        <v>14952.96</v>
      </c>
    </row>
    <row r="153" spans="1:9" s="5" customFormat="1" ht="15.75" x14ac:dyDescent="0.25">
      <c r="A153" s="9" t="s">
        <v>819</v>
      </c>
      <c r="B153" s="24">
        <v>45111</v>
      </c>
      <c r="C153" s="65" t="s">
        <v>1350</v>
      </c>
      <c r="D153" s="10" t="s">
        <v>481</v>
      </c>
      <c r="E153" s="60">
        <v>2</v>
      </c>
      <c r="F153" s="11"/>
      <c r="G153" s="11">
        <f t="shared" si="5"/>
        <v>2</v>
      </c>
      <c r="H153" s="12">
        <v>1500</v>
      </c>
      <c r="I153" s="12">
        <f t="shared" si="6"/>
        <v>3000</v>
      </c>
    </row>
    <row r="154" spans="1:9" s="5" customFormat="1" ht="31.5" x14ac:dyDescent="0.25">
      <c r="A154" s="9" t="s">
        <v>820</v>
      </c>
      <c r="B154" s="24">
        <v>45111</v>
      </c>
      <c r="C154" s="65" t="s">
        <v>1350</v>
      </c>
      <c r="D154" s="10" t="s">
        <v>482</v>
      </c>
      <c r="E154" s="60">
        <v>1</v>
      </c>
      <c r="F154" s="11"/>
      <c r="G154" s="11">
        <f t="shared" si="5"/>
        <v>1</v>
      </c>
      <c r="H154" s="12">
        <v>5915.82</v>
      </c>
      <c r="I154" s="12">
        <f t="shared" si="6"/>
        <v>5915.82</v>
      </c>
    </row>
    <row r="155" spans="1:9" s="5" customFormat="1" ht="31.5" x14ac:dyDescent="0.25">
      <c r="A155" s="9" t="s">
        <v>821</v>
      </c>
      <c r="B155" s="24">
        <v>45111</v>
      </c>
      <c r="C155" s="65" t="s">
        <v>1350</v>
      </c>
      <c r="D155" s="10" t="s">
        <v>483</v>
      </c>
      <c r="E155" s="60">
        <v>9</v>
      </c>
      <c r="F155" s="11"/>
      <c r="G155" s="11">
        <f t="shared" si="5"/>
        <v>9</v>
      </c>
      <c r="H155" s="12">
        <v>1435</v>
      </c>
      <c r="I155" s="12">
        <f t="shared" si="6"/>
        <v>12915</v>
      </c>
    </row>
    <row r="156" spans="1:9" s="5" customFormat="1" ht="15.75" x14ac:dyDescent="0.25">
      <c r="A156" s="9" t="s">
        <v>822</v>
      </c>
      <c r="B156" s="24">
        <v>45111</v>
      </c>
      <c r="C156" s="65" t="s">
        <v>1350</v>
      </c>
      <c r="D156" s="10" t="s">
        <v>503</v>
      </c>
      <c r="E156" s="60">
        <v>2</v>
      </c>
      <c r="F156" s="11"/>
      <c r="G156" s="11">
        <f t="shared" si="5"/>
        <v>2</v>
      </c>
      <c r="H156" s="12">
        <v>1435</v>
      </c>
      <c r="I156" s="12">
        <f t="shared" si="6"/>
        <v>2870</v>
      </c>
    </row>
    <row r="157" spans="1:9" s="5" customFormat="1" ht="31.5" x14ac:dyDescent="0.25">
      <c r="A157" s="9" t="s">
        <v>823</v>
      </c>
      <c r="B157" s="24">
        <v>44862</v>
      </c>
      <c r="C157" s="65" t="s">
        <v>1350</v>
      </c>
      <c r="D157" s="10" t="s">
        <v>484</v>
      </c>
      <c r="E157" s="60">
        <f>14-1-1</f>
        <v>12</v>
      </c>
      <c r="F157" s="11"/>
      <c r="G157" s="11">
        <f t="shared" si="5"/>
        <v>12</v>
      </c>
      <c r="H157" s="12">
        <v>5915.82</v>
      </c>
      <c r="I157" s="12">
        <f t="shared" si="6"/>
        <v>70989.84</v>
      </c>
    </row>
    <row r="158" spans="1:9" s="5" customFormat="1" ht="31.5" x14ac:dyDescent="0.25">
      <c r="A158" s="9" t="s">
        <v>824</v>
      </c>
      <c r="B158" s="24">
        <v>44678</v>
      </c>
      <c r="C158" s="65" t="s">
        <v>1350</v>
      </c>
      <c r="D158" s="10" t="s">
        <v>485</v>
      </c>
      <c r="E158" s="60">
        <v>3</v>
      </c>
      <c r="F158" s="11"/>
      <c r="G158" s="11">
        <f t="shared" si="5"/>
        <v>3</v>
      </c>
      <c r="H158" s="12">
        <v>1500</v>
      </c>
      <c r="I158" s="12">
        <f t="shared" si="6"/>
        <v>4500</v>
      </c>
    </row>
    <row r="159" spans="1:9" s="5" customFormat="1" ht="15" customHeight="1" x14ac:dyDescent="0.25">
      <c r="A159" s="9" t="s">
        <v>825</v>
      </c>
      <c r="B159" s="26">
        <v>45469</v>
      </c>
      <c r="C159" s="65" t="s">
        <v>1350</v>
      </c>
      <c r="D159" s="10" t="s">
        <v>249</v>
      </c>
      <c r="E159" s="60">
        <f>28+3</f>
        <v>31</v>
      </c>
      <c r="F159" s="11"/>
      <c r="G159" s="11">
        <f t="shared" si="5"/>
        <v>31</v>
      </c>
      <c r="H159" s="12">
        <v>1165.8399999999999</v>
      </c>
      <c r="I159" s="12">
        <f t="shared" si="6"/>
        <v>36141.040000000001</v>
      </c>
    </row>
    <row r="160" spans="1:9" s="5" customFormat="1" ht="31.5" x14ac:dyDescent="0.25">
      <c r="A160" s="9" t="s">
        <v>826</v>
      </c>
      <c r="B160" s="24">
        <v>45111</v>
      </c>
      <c r="C160" s="65" t="s">
        <v>1350</v>
      </c>
      <c r="D160" s="10" t="s">
        <v>504</v>
      </c>
      <c r="E160" s="60">
        <v>3</v>
      </c>
      <c r="F160" s="11"/>
      <c r="G160" s="11">
        <f t="shared" si="5"/>
        <v>3</v>
      </c>
      <c r="H160" s="12">
        <v>1165.8399999999999</v>
      </c>
      <c r="I160" s="12">
        <f t="shared" si="6"/>
        <v>3497.5199999999995</v>
      </c>
    </row>
    <row r="161" spans="1:9" s="5" customFormat="1" ht="15" customHeight="1" x14ac:dyDescent="0.25">
      <c r="A161" s="9" t="s">
        <v>827</v>
      </c>
      <c r="B161" s="24">
        <v>44678</v>
      </c>
      <c r="C161" s="65" t="s">
        <v>1350</v>
      </c>
      <c r="D161" s="10" t="s">
        <v>251</v>
      </c>
      <c r="E161" s="60">
        <v>4</v>
      </c>
      <c r="F161" s="11"/>
      <c r="G161" s="11">
        <f t="shared" si="5"/>
        <v>4</v>
      </c>
      <c r="H161" s="12">
        <v>1500</v>
      </c>
      <c r="I161" s="12">
        <f t="shared" si="6"/>
        <v>6000</v>
      </c>
    </row>
    <row r="162" spans="1:9" s="5" customFormat="1" ht="31.5" x14ac:dyDescent="0.25">
      <c r="A162" s="9" t="s">
        <v>828</v>
      </c>
      <c r="B162" s="24">
        <v>44852</v>
      </c>
      <c r="C162" s="65" t="s">
        <v>1350</v>
      </c>
      <c r="D162" s="10" t="s">
        <v>247</v>
      </c>
      <c r="E162" s="60">
        <f>13-1</f>
        <v>12</v>
      </c>
      <c r="F162" s="11"/>
      <c r="G162" s="11">
        <f t="shared" si="5"/>
        <v>12</v>
      </c>
      <c r="H162" s="12">
        <v>6020</v>
      </c>
      <c r="I162" s="12">
        <f t="shared" si="6"/>
        <v>72240</v>
      </c>
    </row>
    <row r="163" spans="1:9" s="5" customFormat="1" ht="15" customHeight="1" x14ac:dyDescent="0.25">
      <c r="A163" s="9" t="s">
        <v>829</v>
      </c>
      <c r="B163" s="22" t="s">
        <v>564</v>
      </c>
      <c r="C163" s="65" t="s">
        <v>1350</v>
      </c>
      <c r="D163" s="10" t="s">
        <v>250</v>
      </c>
      <c r="E163" s="60">
        <v>4</v>
      </c>
      <c r="F163" s="11"/>
      <c r="G163" s="11">
        <f t="shared" si="5"/>
        <v>4</v>
      </c>
      <c r="H163" s="12">
        <v>1250</v>
      </c>
      <c r="I163" s="12">
        <f t="shared" si="6"/>
        <v>5000</v>
      </c>
    </row>
    <row r="164" spans="1:9" s="5" customFormat="1" ht="15" customHeight="1" x14ac:dyDescent="0.25">
      <c r="A164" s="9" t="s">
        <v>830</v>
      </c>
      <c r="B164" s="10"/>
      <c r="C164" s="65" t="s">
        <v>1350</v>
      </c>
      <c r="D164" s="10" t="s">
        <v>257</v>
      </c>
      <c r="E164" s="60">
        <v>1</v>
      </c>
      <c r="F164" s="11"/>
      <c r="G164" s="11">
        <f t="shared" si="5"/>
        <v>1</v>
      </c>
      <c r="H164" s="12"/>
      <c r="I164" s="12">
        <f t="shared" si="6"/>
        <v>0</v>
      </c>
    </row>
    <row r="165" spans="1:9" s="5" customFormat="1" ht="15" customHeight="1" x14ac:dyDescent="0.25">
      <c r="A165" s="9" t="s">
        <v>831</v>
      </c>
      <c r="B165" s="24">
        <v>44193</v>
      </c>
      <c r="C165" s="65" t="s">
        <v>1350</v>
      </c>
      <c r="D165" s="10" t="s">
        <v>486</v>
      </c>
      <c r="E165" s="60">
        <v>18</v>
      </c>
      <c r="F165" s="11"/>
      <c r="G165" s="11">
        <f t="shared" ref="G165:G228" si="7">+E165-F165</f>
        <v>18</v>
      </c>
      <c r="H165" s="12">
        <v>728.81</v>
      </c>
      <c r="I165" s="12">
        <f t="shared" si="6"/>
        <v>13118.579999999998</v>
      </c>
    </row>
    <row r="166" spans="1:9" s="5" customFormat="1" ht="15" customHeight="1" x14ac:dyDescent="0.25">
      <c r="A166" s="9" t="s">
        <v>832</v>
      </c>
      <c r="B166" s="10"/>
      <c r="C166" s="65" t="s">
        <v>1350</v>
      </c>
      <c r="D166" s="10" t="s">
        <v>487</v>
      </c>
      <c r="E166" s="60">
        <v>4</v>
      </c>
      <c r="F166" s="11"/>
      <c r="G166" s="11">
        <f t="shared" si="7"/>
        <v>4</v>
      </c>
      <c r="H166" s="12"/>
      <c r="I166" s="12">
        <f t="shared" si="6"/>
        <v>0</v>
      </c>
    </row>
    <row r="167" spans="1:9" s="5" customFormat="1" ht="15" customHeight="1" x14ac:dyDescent="0.25">
      <c r="A167" s="9" t="s">
        <v>833</v>
      </c>
      <c r="B167" s="24">
        <v>44851</v>
      </c>
      <c r="C167" s="65" t="s">
        <v>1350</v>
      </c>
      <c r="D167" s="10" t="s">
        <v>501</v>
      </c>
      <c r="E167" s="60">
        <v>9</v>
      </c>
      <c r="F167" s="11"/>
      <c r="G167" s="11">
        <f t="shared" si="7"/>
        <v>9</v>
      </c>
      <c r="H167" s="12">
        <v>1177.05</v>
      </c>
      <c r="I167" s="12">
        <f t="shared" si="6"/>
        <v>10593.449999999999</v>
      </c>
    </row>
    <row r="168" spans="1:9" s="5" customFormat="1" ht="15" customHeight="1" x14ac:dyDescent="0.25">
      <c r="A168" s="9" t="s">
        <v>834</v>
      </c>
      <c r="B168" s="24">
        <v>45499</v>
      </c>
      <c r="C168" s="65" t="s">
        <v>1350</v>
      </c>
      <c r="D168" s="10" t="s">
        <v>506</v>
      </c>
      <c r="E168" s="60">
        <v>1</v>
      </c>
      <c r="F168" s="11"/>
      <c r="G168" s="11">
        <f t="shared" si="7"/>
        <v>1</v>
      </c>
      <c r="H168" s="12">
        <v>3894</v>
      </c>
      <c r="I168" s="12">
        <f t="shared" si="6"/>
        <v>3894</v>
      </c>
    </row>
    <row r="169" spans="1:9" s="5" customFormat="1" ht="15" customHeight="1" x14ac:dyDescent="0.25">
      <c r="A169" s="9" t="s">
        <v>835</v>
      </c>
      <c r="B169" s="24">
        <v>45111</v>
      </c>
      <c r="C169" s="65" t="s">
        <v>1350</v>
      </c>
      <c r="D169" s="10" t="s">
        <v>507</v>
      </c>
      <c r="E169" s="60">
        <v>1</v>
      </c>
      <c r="F169" s="11"/>
      <c r="G169" s="11">
        <f t="shared" si="7"/>
        <v>1</v>
      </c>
      <c r="H169" s="12">
        <v>1500</v>
      </c>
      <c r="I169" s="12">
        <f t="shared" si="6"/>
        <v>1500</v>
      </c>
    </row>
    <row r="170" spans="1:9" s="5" customFormat="1" ht="15" customHeight="1" x14ac:dyDescent="0.25">
      <c r="A170" s="9" t="s">
        <v>836</v>
      </c>
      <c r="B170" s="25">
        <v>45512</v>
      </c>
      <c r="C170" s="65" t="s">
        <v>1350</v>
      </c>
      <c r="D170" s="10" t="s">
        <v>602</v>
      </c>
      <c r="E170" s="60">
        <f>18-1</f>
        <v>17</v>
      </c>
      <c r="F170" s="11"/>
      <c r="G170" s="11">
        <f t="shared" si="7"/>
        <v>17</v>
      </c>
      <c r="H170" s="12">
        <v>489.77</v>
      </c>
      <c r="I170" s="12">
        <f t="shared" si="6"/>
        <v>8326.09</v>
      </c>
    </row>
    <row r="171" spans="1:9" s="5" customFormat="1" ht="33.75" customHeight="1" x14ac:dyDescent="0.25">
      <c r="A171" s="9" t="s">
        <v>837</v>
      </c>
      <c r="B171" s="17"/>
      <c r="C171" s="65" t="s">
        <v>1351</v>
      </c>
      <c r="D171" s="10" t="s">
        <v>46</v>
      </c>
      <c r="E171" s="60">
        <v>10</v>
      </c>
      <c r="F171" s="11"/>
      <c r="G171" s="11">
        <f t="shared" si="7"/>
        <v>10</v>
      </c>
      <c r="H171" s="12"/>
      <c r="I171" s="12">
        <f t="shared" si="6"/>
        <v>0</v>
      </c>
    </row>
    <row r="172" spans="1:9" s="5" customFormat="1" ht="37.5" customHeight="1" x14ac:dyDescent="0.25">
      <c r="A172" s="9" t="s">
        <v>838</v>
      </c>
      <c r="B172" s="17"/>
      <c r="C172" s="65" t="s">
        <v>1351</v>
      </c>
      <c r="D172" s="10" t="s">
        <v>392</v>
      </c>
      <c r="E172" s="60">
        <v>5</v>
      </c>
      <c r="F172" s="11"/>
      <c r="G172" s="11">
        <f t="shared" si="7"/>
        <v>5</v>
      </c>
      <c r="H172" s="12"/>
      <c r="I172" s="12">
        <f t="shared" si="6"/>
        <v>0</v>
      </c>
    </row>
    <row r="173" spans="1:9" s="5" customFormat="1" ht="29.25" customHeight="1" x14ac:dyDescent="0.25">
      <c r="A173" s="9" t="s">
        <v>839</v>
      </c>
      <c r="B173" s="16">
        <v>45512</v>
      </c>
      <c r="C173" s="65" t="s">
        <v>1351</v>
      </c>
      <c r="D173" s="10" t="s">
        <v>43</v>
      </c>
      <c r="E173" s="60">
        <v>0</v>
      </c>
      <c r="F173" s="11"/>
      <c r="G173" s="11">
        <f t="shared" si="7"/>
        <v>0</v>
      </c>
      <c r="H173" s="12">
        <v>573.85</v>
      </c>
      <c r="I173" s="12">
        <f t="shared" si="6"/>
        <v>0</v>
      </c>
    </row>
    <row r="174" spans="1:9" s="5" customFormat="1" ht="36.75" customHeight="1" x14ac:dyDescent="0.25">
      <c r="A174" s="9" t="s">
        <v>840</v>
      </c>
      <c r="B174" s="16">
        <v>45512</v>
      </c>
      <c r="C174" s="65" t="s">
        <v>1351</v>
      </c>
      <c r="D174" s="10" t="s">
        <v>41</v>
      </c>
      <c r="E174" s="60">
        <v>0</v>
      </c>
      <c r="F174" s="11"/>
      <c r="G174" s="11">
        <f t="shared" si="7"/>
        <v>0</v>
      </c>
      <c r="H174" s="12">
        <v>566.41999999999996</v>
      </c>
      <c r="I174" s="12">
        <f t="shared" si="6"/>
        <v>0</v>
      </c>
    </row>
    <row r="175" spans="1:9" s="5" customFormat="1" ht="39" customHeight="1" x14ac:dyDescent="0.25">
      <c r="A175" s="9" t="s">
        <v>841</v>
      </c>
      <c r="B175" s="16">
        <v>45512</v>
      </c>
      <c r="C175" s="65" t="s">
        <v>1351</v>
      </c>
      <c r="D175" s="10" t="s">
        <v>42</v>
      </c>
      <c r="E175" s="60">
        <v>2</v>
      </c>
      <c r="F175" s="11"/>
      <c r="G175" s="11">
        <f t="shared" si="7"/>
        <v>2</v>
      </c>
      <c r="H175" s="12">
        <v>581.15</v>
      </c>
      <c r="I175" s="12">
        <f t="shared" si="6"/>
        <v>1162.3</v>
      </c>
    </row>
    <row r="176" spans="1:9" s="5" customFormat="1" ht="33.75" customHeight="1" x14ac:dyDescent="0.25">
      <c r="A176" s="9" t="s">
        <v>842</v>
      </c>
      <c r="B176" s="16">
        <v>45499</v>
      </c>
      <c r="C176" s="65" t="s">
        <v>1351</v>
      </c>
      <c r="D176" s="10" t="s">
        <v>51</v>
      </c>
      <c r="E176" s="60">
        <v>25</v>
      </c>
      <c r="F176" s="11"/>
      <c r="G176" s="11">
        <f t="shared" si="7"/>
        <v>25</v>
      </c>
      <c r="H176" s="12">
        <v>224.2</v>
      </c>
      <c r="I176" s="12">
        <f t="shared" si="6"/>
        <v>5605</v>
      </c>
    </row>
    <row r="177" spans="1:9" s="5" customFormat="1" ht="32.25" customHeight="1" x14ac:dyDescent="0.25">
      <c r="A177" s="9" t="s">
        <v>843</v>
      </c>
      <c r="B177" s="16">
        <v>45499</v>
      </c>
      <c r="C177" s="65" t="s">
        <v>1351</v>
      </c>
      <c r="D177" s="10" t="s">
        <v>52</v>
      </c>
      <c r="E177" s="60">
        <v>12</v>
      </c>
      <c r="F177" s="11"/>
      <c r="G177" s="11">
        <f t="shared" si="7"/>
        <v>12</v>
      </c>
      <c r="H177" s="12">
        <v>224.2</v>
      </c>
      <c r="I177" s="12">
        <f t="shared" si="6"/>
        <v>2690.3999999999996</v>
      </c>
    </row>
    <row r="178" spans="1:9" s="5" customFormat="1" ht="33" customHeight="1" x14ac:dyDescent="0.25">
      <c r="A178" s="9" t="s">
        <v>844</v>
      </c>
      <c r="B178" s="17"/>
      <c r="C178" s="65" t="s">
        <v>1351</v>
      </c>
      <c r="D178" s="10" t="s">
        <v>50</v>
      </c>
      <c r="E178" s="60">
        <v>44</v>
      </c>
      <c r="F178" s="11"/>
      <c r="G178" s="11">
        <f t="shared" si="7"/>
        <v>44</v>
      </c>
      <c r="H178" s="12"/>
      <c r="I178" s="12">
        <f t="shared" si="6"/>
        <v>0</v>
      </c>
    </row>
    <row r="179" spans="1:9" s="5" customFormat="1" ht="34.5" customHeight="1" x14ac:dyDescent="0.25">
      <c r="A179" s="9" t="s">
        <v>845</v>
      </c>
      <c r="B179" s="17"/>
      <c r="C179" s="65" t="s">
        <v>1351</v>
      </c>
      <c r="D179" s="10" t="s">
        <v>391</v>
      </c>
      <c r="E179" s="60">
        <v>2</v>
      </c>
      <c r="F179" s="11"/>
      <c r="G179" s="11">
        <f t="shared" si="7"/>
        <v>2</v>
      </c>
      <c r="H179" s="12"/>
      <c r="I179" s="12">
        <f t="shared" si="6"/>
        <v>0</v>
      </c>
    </row>
    <row r="180" spans="1:9" s="5" customFormat="1" ht="35.25" customHeight="1" x14ac:dyDescent="0.25">
      <c r="A180" s="9" t="s">
        <v>846</v>
      </c>
      <c r="B180" s="17"/>
      <c r="C180" s="65" t="s">
        <v>1351</v>
      </c>
      <c r="D180" s="10" t="s">
        <v>89</v>
      </c>
      <c r="E180" s="60">
        <v>3</v>
      </c>
      <c r="F180" s="11"/>
      <c r="G180" s="11">
        <f t="shared" si="7"/>
        <v>3</v>
      </c>
      <c r="H180" s="12"/>
      <c r="I180" s="12">
        <f t="shared" si="6"/>
        <v>0</v>
      </c>
    </row>
    <row r="181" spans="1:9" s="5" customFormat="1" ht="36" customHeight="1" x14ac:dyDescent="0.25">
      <c r="A181" s="9" t="s">
        <v>847</v>
      </c>
      <c r="B181" s="17"/>
      <c r="C181" s="65" t="s">
        <v>1351</v>
      </c>
      <c r="D181" s="10" t="s">
        <v>20</v>
      </c>
      <c r="E181" s="60">
        <v>246</v>
      </c>
      <c r="F181" s="11"/>
      <c r="G181" s="11">
        <f t="shared" si="7"/>
        <v>246</v>
      </c>
      <c r="H181" s="12"/>
      <c r="I181" s="12">
        <f t="shared" si="6"/>
        <v>0</v>
      </c>
    </row>
    <row r="182" spans="1:9" s="5" customFormat="1" ht="35.25" customHeight="1" x14ac:dyDescent="0.25">
      <c r="A182" s="9" t="s">
        <v>848</v>
      </c>
      <c r="B182" s="17"/>
      <c r="C182" s="65" t="s">
        <v>1351</v>
      </c>
      <c r="D182" s="10" t="s">
        <v>19</v>
      </c>
      <c r="E182" s="60">
        <v>200</v>
      </c>
      <c r="F182" s="11"/>
      <c r="G182" s="11">
        <f t="shared" si="7"/>
        <v>200</v>
      </c>
      <c r="H182" s="12"/>
      <c r="I182" s="12">
        <f t="shared" si="6"/>
        <v>0</v>
      </c>
    </row>
    <row r="183" spans="1:9" s="5" customFormat="1" ht="33" customHeight="1" x14ac:dyDescent="0.25">
      <c r="A183" s="9" t="s">
        <v>849</v>
      </c>
      <c r="B183" s="17"/>
      <c r="C183" s="65" t="s">
        <v>1351</v>
      </c>
      <c r="D183" s="10" t="s">
        <v>21</v>
      </c>
      <c r="E183" s="60">
        <v>100</v>
      </c>
      <c r="F183" s="11"/>
      <c r="G183" s="11">
        <f t="shared" si="7"/>
        <v>100</v>
      </c>
      <c r="H183" s="12"/>
      <c r="I183" s="12">
        <f t="shared" si="6"/>
        <v>0</v>
      </c>
    </row>
    <row r="184" spans="1:9" s="5" customFormat="1" ht="35.25" customHeight="1" x14ac:dyDescent="0.25">
      <c r="A184" s="9" t="s">
        <v>850</v>
      </c>
      <c r="B184" s="17"/>
      <c r="C184" s="65" t="s">
        <v>1351</v>
      </c>
      <c r="D184" s="10" t="s">
        <v>196</v>
      </c>
      <c r="E184" s="60">
        <v>200</v>
      </c>
      <c r="F184" s="11"/>
      <c r="G184" s="11">
        <f t="shared" si="7"/>
        <v>200</v>
      </c>
      <c r="H184" s="12"/>
      <c r="I184" s="12">
        <f t="shared" si="6"/>
        <v>0</v>
      </c>
    </row>
    <row r="185" spans="1:9" s="5" customFormat="1" ht="47.25" x14ac:dyDescent="0.25">
      <c r="A185" s="9" t="s">
        <v>851</v>
      </c>
      <c r="B185" s="17"/>
      <c r="C185" s="65" t="s">
        <v>1351</v>
      </c>
      <c r="D185" s="10" t="s">
        <v>195</v>
      </c>
      <c r="E185" s="60">
        <f>339-100</f>
        <v>239</v>
      </c>
      <c r="F185" s="11"/>
      <c r="G185" s="11">
        <f t="shared" si="7"/>
        <v>239</v>
      </c>
      <c r="H185" s="12"/>
      <c r="I185" s="12">
        <f t="shared" si="6"/>
        <v>0</v>
      </c>
    </row>
    <row r="186" spans="1:9" s="5" customFormat="1" ht="47.25" x14ac:dyDescent="0.25">
      <c r="A186" s="9" t="s">
        <v>852</v>
      </c>
      <c r="B186" s="17"/>
      <c r="C186" s="65" t="s">
        <v>1351</v>
      </c>
      <c r="D186" s="10" t="s">
        <v>539</v>
      </c>
      <c r="E186" s="60">
        <v>2</v>
      </c>
      <c r="F186" s="11"/>
      <c r="G186" s="11">
        <f t="shared" si="7"/>
        <v>2</v>
      </c>
      <c r="H186" s="12"/>
      <c r="I186" s="12">
        <f t="shared" si="6"/>
        <v>0</v>
      </c>
    </row>
    <row r="187" spans="1:9" s="5" customFormat="1" ht="35.25" customHeight="1" x14ac:dyDescent="0.25">
      <c r="A187" s="9" t="s">
        <v>853</v>
      </c>
      <c r="B187" s="17"/>
      <c r="C187" s="65" t="s">
        <v>1351</v>
      </c>
      <c r="D187" s="10" t="s">
        <v>534</v>
      </c>
      <c r="E187" s="60">
        <f>6-2-1</f>
        <v>3</v>
      </c>
      <c r="F187" s="11"/>
      <c r="G187" s="11">
        <f t="shared" si="7"/>
        <v>3</v>
      </c>
      <c r="H187" s="12">
        <v>236</v>
      </c>
      <c r="I187" s="12">
        <f t="shared" si="6"/>
        <v>708</v>
      </c>
    </row>
    <row r="188" spans="1:9" s="5" customFormat="1" ht="33.75" customHeight="1" x14ac:dyDescent="0.25">
      <c r="A188" s="9" t="s">
        <v>854</v>
      </c>
      <c r="B188" s="17"/>
      <c r="C188" s="65" t="s">
        <v>1351</v>
      </c>
      <c r="D188" s="10" t="s">
        <v>533</v>
      </c>
      <c r="E188" s="60">
        <v>1</v>
      </c>
      <c r="F188" s="11"/>
      <c r="G188" s="11">
        <f t="shared" si="7"/>
        <v>1</v>
      </c>
      <c r="H188" s="12">
        <v>236</v>
      </c>
      <c r="I188" s="12">
        <f t="shared" si="6"/>
        <v>236</v>
      </c>
    </row>
    <row r="189" spans="1:9" s="5" customFormat="1" ht="39" customHeight="1" x14ac:dyDescent="0.25">
      <c r="A189" s="9" t="s">
        <v>855</v>
      </c>
      <c r="B189" s="17"/>
      <c r="C189" s="65" t="s">
        <v>1351</v>
      </c>
      <c r="D189" s="10" t="s">
        <v>531</v>
      </c>
      <c r="E189" s="60">
        <v>3</v>
      </c>
      <c r="F189" s="11"/>
      <c r="G189" s="11">
        <f t="shared" si="7"/>
        <v>3</v>
      </c>
      <c r="H189" s="12">
        <v>236</v>
      </c>
      <c r="I189" s="12">
        <f t="shared" si="6"/>
        <v>708</v>
      </c>
    </row>
    <row r="190" spans="1:9" s="5" customFormat="1" ht="33.75" customHeight="1" x14ac:dyDescent="0.25">
      <c r="A190" s="9" t="s">
        <v>856</v>
      </c>
      <c r="B190" s="17"/>
      <c r="C190" s="65" t="s">
        <v>1351</v>
      </c>
      <c r="D190" s="10" t="s">
        <v>532</v>
      </c>
      <c r="E190" s="60">
        <f>4-1</f>
        <v>3</v>
      </c>
      <c r="F190" s="11"/>
      <c r="G190" s="11">
        <f t="shared" si="7"/>
        <v>3</v>
      </c>
      <c r="H190" s="12">
        <v>236</v>
      </c>
      <c r="I190" s="12">
        <f t="shared" si="6"/>
        <v>708</v>
      </c>
    </row>
    <row r="191" spans="1:9" s="5" customFormat="1" ht="36" customHeight="1" x14ac:dyDescent="0.25">
      <c r="A191" s="9" t="s">
        <v>857</v>
      </c>
      <c r="B191" s="17"/>
      <c r="C191" s="65" t="s">
        <v>1351</v>
      </c>
      <c r="D191" s="10" t="s">
        <v>606</v>
      </c>
      <c r="E191" s="60">
        <v>60</v>
      </c>
      <c r="F191" s="11"/>
      <c r="G191" s="11">
        <f t="shared" si="7"/>
        <v>60</v>
      </c>
      <c r="H191" s="12">
        <v>236</v>
      </c>
      <c r="I191" s="12">
        <f t="shared" si="6"/>
        <v>14160</v>
      </c>
    </row>
    <row r="192" spans="1:9" s="5" customFormat="1" ht="36.75" customHeight="1" x14ac:dyDescent="0.25">
      <c r="A192" s="9" t="s">
        <v>858</v>
      </c>
      <c r="B192" s="17"/>
      <c r="C192" s="65" t="s">
        <v>1351</v>
      </c>
      <c r="D192" s="10" t="s">
        <v>607</v>
      </c>
      <c r="E192" s="60">
        <v>60</v>
      </c>
      <c r="F192" s="11"/>
      <c r="G192" s="11">
        <f t="shared" si="7"/>
        <v>60</v>
      </c>
      <c r="H192" s="12">
        <v>236</v>
      </c>
      <c r="I192" s="12">
        <f t="shared" si="6"/>
        <v>14160</v>
      </c>
    </row>
    <row r="193" spans="1:9" s="5" customFormat="1" ht="36" customHeight="1" x14ac:dyDescent="0.25">
      <c r="A193" s="9" t="s">
        <v>859</v>
      </c>
      <c r="B193" s="17"/>
      <c r="C193" s="65" t="s">
        <v>1351</v>
      </c>
      <c r="D193" s="10" t="s">
        <v>608</v>
      </c>
      <c r="E193" s="60">
        <f>58-1-2</f>
        <v>55</v>
      </c>
      <c r="F193" s="11"/>
      <c r="G193" s="11">
        <f t="shared" si="7"/>
        <v>55</v>
      </c>
      <c r="H193" s="12">
        <v>236</v>
      </c>
      <c r="I193" s="12">
        <f t="shared" si="6"/>
        <v>12980</v>
      </c>
    </row>
    <row r="194" spans="1:9" s="5" customFormat="1" ht="31.5" customHeight="1" x14ac:dyDescent="0.25">
      <c r="A194" s="9" t="s">
        <v>860</v>
      </c>
      <c r="B194" s="17"/>
      <c r="C194" s="65" t="s">
        <v>1351</v>
      </c>
      <c r="D194" s="10" t="s">
        <v>469</v>
      </c>
      <c r="E194" s="60">
        <f>45-1</f>
        <v>44</v>
      </c>
      <c r="F194" s="11"/>
      <c r="G194" s="11">
        <f t="shared" si="7"/>
        <v>44</v>
      </c>
      <c r="H194" s="12"/>
      <c r="I194" s="12">
        <f t="shared" si="6"/>
        <v>0</v>
      </c>
    </row>
    <row r="195" spans="1:9" s="5" customFormat="1" ht="36" customHeight="1" x14ac:dyDescent="0.25">
      <c r="A195" s="9" t="s">
        <v>861</v>
      </c>
      <c r="B195" s="17"/>
      <c r="C195" s="65" t="s">
        <v>1351</v>
      </c>
      <c r="D195" s="10" t="s">
        <v>516</v>
      </c>
      <c r="E195" s="60">
        <v>5</v>
      </c>
      <c r="F195" s="11"/>
      <c r="G195" s="11">
        <f t="shared" si="7"/>
        <v>5</v>
      </c>
      <c r="H195" s="12"/>
      <c r="I195" s="12">
        <f t="shared" si="6"/>
        <v>0</v>
      </c>
    </row>
    <row r="196" spans="1:9" s="5" customFormat="1" ht="28.5" customHeight="1" x14ac:dyDescent="0.25">
      <c r="A196" s="9" t="s">
        <v>862</v>
      </c>
      <c r="B196" s="17"/>
      <c r="C196" s="65" t="s">
        <v>1351</v>
      </c>
      <c r="D196" s="10" t="s">
        <v>189</v>
      </c>
      <c r="E196" s="60">
        <v>4</v>
      </c>
      <c r="F196" s="11"/>
      <c r="G196" s="11">
        <f t="shared" si="7"/>
        <v>4</v>
      </c>
      <c r="H196" s="12"/>
      <c r="I196" s="12">
        <f t="shared" si="6"/>
        <v>0</v>
      </c>
    </row>
    <row r="197" spans="1:9" s="5" customFormat="1" ht="15" customHeight="1" x14ac:dyDescent="0.25">
      <c r="A197" s="9" t="s">
        <v>863</v>
      </c>
      <c r="B197" s="17"/>
      <c r="C197" s="65" t="s">
        <v>1352</v>
      </c>
      <c r="D197" s="10" t="s">
        <v>511</v>
      </c>
      <c r="E197" s="60">
        <v>19</v>
      </c>
      <c r="F197" s="11"/>
      <c r="G197" s="11">
        <f t="shared" si="7"/>
        <v>19</v>
      </c>
      <c r="H197" s="12"/>
      <c r="I197" s="12">
        <f t="shared" si="6"/>
        <v>0</v>
      </c>
    </row>
    <row r="198" spans="1:9" s="5" customFormat="1" ht="15" customHeight="1" x14ac:dyDescent="0.25">
      <c r="A198" s="9" t="s">
        <v>864</v>
      </c>
      <c r="B198" s="17"/>
      <c r="C198" s="65" t="s">
        <v>1352</v>
      </c>
      <c r="D198" s="10" t="s">
        <v>510</v>
      </c>
      <c r="E198" s="60">
        <v>7</v>
      </c>
      <c r="F198" s="11"/>
      <c r="G198" s="11">
        <f t="shared" si="7"/>
        <v>7</v>
      </c>
      <c r="H198" s="12"/>
      <c r="I198" s="12">
        <f t="shared" ref="I198:I261" si="8">+G198*H198</f>
        <v>0</v>
      </c>
    </row>
    <row r="199" spans="1:9" s="5" customFormat="1" ht="15" customHeight="1" x14ac:dyDescent="0.25">
      <c r="A199" s="9" t="s">
        <v>865</v>
      </c>
      <c r="B199" s="17"/>
      <c r="C199" s="65" t="s">
        <v>1352</v>
      </c>
      <c r="D199" s="13" t="s">
        <v>312</v>
      </c>
      <c r="E199" s="60">
        <v>36</v>
      </c>
      <c r="F199" s="11"/>
      <c r="G199" s="11">
        <f t="shared" si="7"/>
        <v>36</v>
      </c>
      <c r="H199" s="12"/>
      <c r="I199" s="12">
        <f t="shared" si="8"/>
        <v>0</v>
      </c>
    </row>
    <row r="200" spans="1:9" s="5" customFormat="1" ht="15" customHeight="1" x14ac:dyDescent="0.25">
      <c r="A200" s="9" t="s">
        <v>866</v>
      </c>
      <c r="B200" s="17"/>
      <c r="C200" s="65" t="s">
        <v>1352</v>
      </c>
      <c r="D200" s="10" t="s">
        <v>404</v>
      </c>
      <c r="E200" s="60">
        <v>8</v>
      </c>
      <c r="F200" s="11"/>
      <c r="G200" s="11">
        <f t="shared" si="7"/>
        <v>8</v>
      </c>
      <c r="H200" s="12"/>
      <c r="I200" s="12">
        <f t="shared" si="8"/>
        <v>0</v>
      </c>
    </row>
    <row r="201" spans="1:9" s="5" customFormat="1" ht="15" customHeight="1" x14ac:dyDescent="0.25">
      <c r="A201" s="9" t="s">
        <v>867</v>
      </c>
      <c r="B201" s="17"/>
      <c r="C201" s="65" t="s">
        <v>1352</v>
      </c>
      <c r="D201" s="10" t="s">
        <v>549</v>
      </c>
      <c r="E201" s="60">
        <v>3</v>
      </c>
      <c r="F201" s="11"/>
      <c r="G201" s="11">
        <f t="shared" si="7"/>
        <v>3</v>
      </c>
      <c r="H201" s="12"/>
      <c r="I201" s="12">
        <f t="shared" si="8"/>
        <v>0</v>
      </c>
    </row>
    <row r="202" spans="1:9" s="5" customFormat="1" ht="15" customHeight="1" x14ac:dyDescent="0.25">
      <c r="A202" s="9" t="s">
        <v>868</v>
      </c>
      <c r="B202" s="16">
        <v>45499</v>
      </c>
      <c r="C202" s="65" t="s">
        <v>1352</v>
      </c>
      <c r="D202" s="10" t="s">
        <v>401</v>
      </c>
      <c r="E202" s="60">
        <v>200</v>
      </c>
      <c r="F202" s="11"/>
      <c r="G202" s="11">
        <f t="shared" si="7"/>
        <v>200</v>
      </c>
      <c r="H202" s="12">
        <v>70.8</v>
      </c>
      <c r="I202" s="12">
        <f t="shared" si="8"/>
        <v>14160</v>
      </c>
    </row>
    <row r="203" spans="1:9" s="5" customFormat="1" ht="15" customHeight="1" x14ac:dyDescent="0.25">
      <c r="A203" s="9" t="s">
        <v>869</v>
      </c>
      <c r="B203" s="17"/>
      <c r="C203" s="65" t="s">
        <v>1352</v>
      </c>
      <c r="D203" s="10" t="s">
        <v>457</v>
      </c>
      <c r="E203" s="60">
        <v>1</v>
      </c>
      <c r="F203" s="11"/>
      <c r="G203" s="11">
        <f t="shared" si="7"/>
        <v>1</v>
      </c>
      <c r="H203" s="12"/>
      <c r="I203" s="12">
        <f t="shared" si="8"/>
        <v>0</v>
      </c>
    </row>
    <row r="204" spans="1:9" s="5" customFormat="1" ht="15" customHeight="1" x14ac:dyDescent="0.25">
      <c r="A204" s="9" t="s">
        <v>870</v>
      </c>
      <c r="B204" s="17"/>
      <c r="C204" s="65" t="s">
        <v>1352</v>
      </c>
      <c r="D204" s="10" t="s">
        <v>455</v>
      </c>
      <c r="E204" s="60">
        <v>200</v>
      </c>
      <c r="F204" s="11"/>
      <c r="G204" s="11">
        <f t="shared" si="7"/>
        <v>200</v>
      </c>
      <c r="H204" s="12"/>
      <c r="I204" s="12">
        <f t="shared" si="8"/>
        <v>0</v>
      </c>
    </row>
    <row r="205" spans="1:9" s="5" customFormat="1" ht="15" customHeight="1" x14ac:dyDescent="0.25">
      <c r="A205" s="9" t="s">
        <v>871</v>
      </c>
      <c r="B205" s="17"/>
      <c r="C205" s="65" t="s">
        <v>1352</v>
      </c>
      <c r="D205" s="10" t="s">
        <v>384</v>
      </c>
      <c r="E205" s="60">
        <v>100</v>
      </c>
      <c r="F205" s="11"/>
      <c r="G205" s="11">
        <f t="shared" si="7"/>
        <v>100</v>
      </c>
      <c r="H205" s="12"/>
      <c r="I205" s="12">
        <f t="shared" si="8"/>
        <v>0</v>
      </c>
    </row>
    <row r="206" spans="1:9" s="5" customFormat="1" ht="15" customHeight="1" x14ac:dyDescent="0.25">
      <c r="A206" s="9" t="s">
        <v>872</v>
      </c>
      <c r="B206" s="17"/>
      <c r="C206" s="65" t="s">
        <v>1352</v>
      </c>
      <c r="D206" s="10" t="s">
        <v>415</v>
      </c>
      <c r="E206" s="60">
        <v>300</v>
      </c>
      <c r="F206" s="11"/>
      <c r="G206" s="11">
        <f t="shared" si="7"/>
        <v>300</v>
      </c>
      <c r="H206" s="12"/>
      <c r="I206" s="12">
        <f t="shared" si="8"/>
        <v>0</v>
      </c>
    </row>
    <row r="207" spans="1:9" s="5" customFormat="1" ht="15" customHeight="1" x14ac:dyDescent="0.25">
      <c r="A207" s="9" t="s">
        <v>873</v>
      </c>
      <c r="B207" s="17"/>
      <c r="C207" s="65" t="s">
        <v>1352</v>
      </c>
      <c r="D207" s="10" t="s">
        <v>233</v>
      </c>
      <c r="E207" s="60">
        <v>400</v>
      </c>
      <c r="F207" s="11"/>
      <c r="G207" s="11">
        <f t="shared" si="7"/>
        <v>400</v>
      </c>
      <c r="H207" s="12"/>
      <c r="I207" s="12">
        <f t="shared" si="8"/>
        <v>0</v>
      </c>
    </row>
    <row r="208" spans="1:9" s="5" customFormat="1" ht="15" customHeight="1" x14ac:dyDescent="0.25">
      <c r="A208" s="9" t="s">
        <v>874</v>
      </c>
      <c r="B208" s="17"/>
      <c r="C208" s="65" t="s">
        <v>1352</v>
      </c>
      <c r="D208" s="10" t="s">
        <v>234</v>
      </c>
      <c r="E208" s="60">
        <f>200+89</f>
        <v>289</v>
      </c>
      <c r="F208" s="11"/>
      <c r="G208" s="11">
        <f t="shared" si="7"/>
        <v>289</v>
      </c>
      <c r="H208" s="12"/>
      <c r="I208" s="12">
        <f t="shared" si="8"/>
        <v>0</v>
      </c>
    </row>
    <row r="209" spans="1:9" s="5" customFormat="1" ht="15" customHeight="1" x14ac:dyDescent="0.25">
      <c r="A209" s="9" t="s">
        <v>875</v>
      </c>
      <c r="B209" s="16">
        <v>45414</v>
      </c>
      <c r="C209" s="65" t="s">
        <v>1352</v>
      </c>
      <c r="D209" s="10" t="s">
        <v>85</v>
      </c>
      <c r="E209" s="60">
        <f>5-1</f>
        <v>4</v>
      </c>
      <c r="F209" s="11"/>
      <c r="G209" s="11">
        <f t="shared" si="7"/>
        <v>4</v>
      </c>
      <c r="H209" s="12">
        <v>795.82</v>
      </c>
      <c r="I209" s="12">
        <f t="shared" si="8"/>
        <v>3183.28</v>
      </c>
    </row>
    <row r="210" spans="1:9" s="5" customFormat="1" ht="15" customHeight="1" x14ac:dyDescent="0.25">
      <c r="A210" s="9" t="s">
        <v>876</v>
      </c>
      <c r="B210" s="16">
        <v>45414</v>
      </c>
      <c r="C210" s="65" t="s">
        <v>1352</v>
      </c>
      <c r="D210" s="10" t="s">
        <v>84</v>
      </c>
      <c r="E210" s="60">
        <f>5-1</f>
        <v>4</v>
      </c>
      <c r="F210" s="11"/>
      <c r="G210" s="11">
        <f t="shared" si="7"/>
        <v>4</v>
      </c>
      <c r="H210" s="12">
        <v>1123.3800000000001</v>
      </c>
      <c r="I210" s="12">
        <f t="shared" si="8"/>
        <v>4493.5200000000004</v>
      </c>
    </row>
    <row r="211" spans="1:9" s="5" customFormat="1" ht="15" customHeight="1" x14ac:dyDescent="0.25">
      <c r="A211" s="9" t="s">
        <v>877</v>
      </c>
      <c r="B211" s="17"/>
      <c r="C211" s="65" t="s">
        <v>1352</v>
      </c>
      <c r="D211" s="10" t="s">
        <v>184</v>
      </c>
      <c r="E211" s="60">
        <v>1</v>
      </c>
      <c r="F211" s="11"/>
      <c r="G211" s="11">
        <f t="shared" si="7"/>
        <v>1</v>
      </c>
      <c r="H211" s="12"/>
      <c r="I211" s="12">
        <f t="shared" si="8"/>
        <v>0</v>
      </c>
    </row>
    <row r="212" spans="1:9" s="5" customFormat="1" ht="15" customHeight="1" x14ac:dyDescent="0.25">
      <c r="A212" s="9" t="s">
        <v>878</v>
      </c>
      <c r="B212" s="16">
        <v>45414</v>
      </c>
      <c r="C212" s="65" t="s">
        <v>1352</v>
      </c>
      <c r="D212" s="10" t="s">
        <v>349</v>
      </c>
      <c r="E212" s="60">
        <v>0</v>
      </c>
      <c r="F212" s="11"/>
      <c r="G212" s="11">
        <f t="shared" si="7"/>
        <v>0</v>
      </c>
      <c r="H212" s="12">
        <v>82.84</v>
      </c>
      <c r="I212" s="12">
        <f t="shared" si="8"/>
        <v>0</v>
      </c>
    </row>
    <row r="213" spans="1:9" s="5" customFormat="1" ht="15" customHeight="1" x14ac:dyDescent="0.25">
      <c r="A213" s="9" t="s">
        <v>879</v>
      </c>
      <c r="B213" s="17"/>
      <c r="C213" s="65" t="s">
        <v>1352</v>
      </c>
      <c r="D213" s="10" t="s">
        <v>456</v>
      </c>
      <c r="E213" s="60">
        <v>1</v>
      </c>
      <c r="F213" s="11"/>
      <c r="G213" s="11">
        <f t="shared" si="7"/>
        <v>1</v>
      </c>
      <c r="H213" s="12"/>
      <c r="I213" s="12">
        <f t="shared" si="8"/>
        <v>0</v>
      </c>
    </row>
    <row r="214" spans="1:9" s="5" customFormat="1" ht="15" customHeight="1" x14ac:dyDescent="0.25">
      <c r="A214" s="9" t="s">
        <v>880</v>
      </c>
      <c r="B214" s="16">
        <v>45499</v>
      </c>
      <c r="C214" s="65" t="s">
        <v>1352</v>
      </c>
      <c r="D214" s="10" t="s">
        <v>83</v>
      </c>
      <c r="E214" s="60">
        <f>20-1-1-1-1-2</f>
        <v>14</v>
      </c>
      <c r="F214" s="11"/>
      <c r="G214" s="11">
        <f t="shared" si="7"/>
        <v>14</v>
      </c>
      <c r="H214" s="12">
        <v>531</v>
      </c>
      <c r="I214" s="12">
        <f t="shared" si="8"/>
        <v>7434</v>
      </c>
    </row>
    <row r="215" spans="1:9" s="5" customFormat="1" ht="15" customHeight="1" x14ac:dyDescent="0.25">
      <c r="A215" s="9" t="s">
        <v>881</v>
      </c>
      <c r="B215" s="17"/>
      <c r="C215" s="65" t="s">
        <v>1352</v>
      </c>
      <c r="D215" s="10" t="s">
        <v>398</v>
      </c>
      <c r="E215" s="60">
        <v>1</v>
      </c>
      <c r="F215" s="11"/>
      <c r="G215" s="11">
        <f t="shared" si="7"/>
        <v>1</v>
      </c>
      <c r="H215" s="12"/>
      <c r="I215" s="12">
        <f t="shared" si="8"/>
        <v>0</v>
      </c>
    </row>
    <row r="216" spans="1:9" s="5" customFormat="1" ht="15" customHeight="1" x14ac:dyDescent="0.25">
      <c r="A216" s="9" t="s">
        <v>882</v>
      </c>
      <c r="B216" s="17"/>
      <c r="C216" s="65" t="s">
        <v>1352</v>
      </c>
      <c r="D216" s="10" t="s">
        <v>399</v>
      </c>
      <c r="E216" s="60">
        <v>1</v>
      </c>
      <c r="F216" s="11"/>
      <c r="G216" s="11">
        <f t="shared" si="7"/>
        <v>1</v>
      </c>
      <c r="H216" s="12"/>
      <c r="I216" s="12">
        <f t="shared" si="8"/>
        <v>0</v>
      </c>
    </row>
    <row r="217" spans="1:9" s="5" customFormat="1" ht="15" customHeight="1" x14ac:dyDescent="0.25">
      <c r="A217" s="9" t="s">
        <v>883</v>
      </c>
      <c r="B217" s="17"/>
      <c r="C217" s="65" t="s">
        <v>1352</v>
      </c>
      <c r="D217" s="10" t="s">
        <v>498</v>
      </c>
      <c r="E217" s="60">
        <v>36</v>
      </c>
      <c r="F217" s="11"/>
      <c r="G217" s="11">
        <f t="shared" si="7"/>
        <v>36</v>
      </c>
      <c r="H217" s="12"/>
      <c r="I217" s="12">
        <f t="shared" si="8"/>
        <v>0</v>
      </c>
    </row>
    <row r="218" spans="1:9" s="5" customFormat="1" ht="15" customHeight="1" x14ac:dyDescent="0.25">
      <c r="A218" s="9" t="s">
        <v>884</v>
      </c>
      <c r="B218" s="17"/>
      <c r="C218" s="65" t="s">
        <v>1352</v>
      </c>
      <c r="D218" s="10" t="s">
        <v>496</v>
      </c>
      <c r="E218" s="60">
        <f>54.5-4</f>
        <v>50.5</v>
      </c>
      <c r="F218" s="11"/>
      <c r="G218" s="11">
        <f t="shared" si="7"/>
        <v>50.5</v>
      </c>
      <c r="H218" s="12"/>
      <c r="I218" s="12">
        <f t="shared" si="8"/>
        <v>0</v>
      </c>
    </row>
    <row r="219" spans="1:9" s="5" customFormat="1" ht="15" customHeight="1" x14ac:dyDescent="0.25">
      <c r="A219" s="9" t="s">
        <v>885</v>
      </c>
      <c r="B219" s="17"/>
      <c r="C219" s="65" t="s">
        <v>1352</v>
      </c>
      <c r="D219" s="10" t="s">
        <v>497</v>
      </c>
      <c r="E219" s="60">
        <v>35</v>
      </c>
      <c r="F219" s="11"/>
      <c r="G219" s="11">
        <f t="shared" si="7"/>
        <v>35</v>
      </c>
      <c r="H219" s="12"/>
      <c r="I219" s="12">
        <f t="shared" si="8"/>
        <v>0</v>
      </c>
    </row>
    <row r="220" spans="1:9" s="5" customFormat="1" ht="15" customHeight="1" x14ac:dyDescent="0.25">
      <c r="A220" s="9" t="s">
        <v>886</v>
      </c>
      <c r="B220" s="17"/>
      <c r="C220" s="65" t="s">
        <v>1352</v>
      </c>
      <c r="D220" s="10" t="s">
        <v>499</v>
      </c>
      <c r="E220" s="60">
        <v>3</v>
      </c>
      <c r="F220" s="11"/>
      <c r="G220" s="11">
        <f t="shared" si="7"/>
        <v>3</v>
      </c>
      <c r="H220" s="12"/>
      <c r="I220" s="12">
        <f t="shared" si="8"/>
        <v>0</v>
      </c>
    </row>
    <row r="221" spans="1:9" s="5" customFormat="1" ht="31.5" x14ac:dyDescent="0.25">
      <c r="A221" s="9" t="s">
        <v>887</v>
      </c>
      <c r="B221" s="17"/>
      <c r="C221" s="65" t="s">
        <v>1352</v>
      </c>
      <c r="D221" s="10" t="s">
        <v>436</v>
      </c>
      <c r="E221" s="60">
        <v>7</v>
      </c>
      <c r="F221" s="11"/>
      <c r="G221" s="11">
        <f t="shared" si="7"/>
        <v>7</v>
      </c>
      <c r="H221" s="12"/>
      <c r="I221" s="12">
        <f t="shared" si="8"/>
        <v>0</v>
      </c>
    </row>
    <row r="222" spans="1:9" s="5" customFormat="1" ht="15" customHeight="1" x14ac:dyDescent="0.25">
      <c r="A222" s="9" t="s">
        <v>888</v>
      </c>
      <c r="B222" s="17"/>
      <c r="C222" s="65" t="s">
        <v>1352</v>
      </c>
      <c r="D222" s="10" t="s">
        <v>512</v>
      </c>
      <c r="E222" s="60">
        <f>97+4+1</f>
        <v>102</v>
      </c>
      <c r="F222" s="11"/>
      <c r="G222" s="11">
        <f t="shared" si="7"/>
        <v>102</v>
      </c>
      <c r="H222" s="12"/>
      <c r="I222" s="12">
        <f t="shared" si="8"/>
        <v>0</v>
      </c>
    </row>
    <row r="223" spans="1:9" s="5" customFormat="1" ht="15" customHeight="1" x14ac:dyDescent="0.25">
      <c r="A223" s="9" t="s">
        <v>889</v>
      </c>
      <c r="B223" s="17"/>
      <c r="C223" s="65" t="s">
        <v>1352</v>
      </c>
      <c r="D223" s="10" t="s">
        <v>400</v>
      </c>
      <c r="E223" s="60">
        <v>1</v>
      </c>
      <c r="F223" s="11"/>
      <c r="G223" s="11">
        <f t="shared" si="7"/>
        <v>1</v>
      </c>
      <c r="H223" s="12"/>
      <c r="I223" s="12">
        <f t="shared" si="8"/>
        <v>0</v>
      </c>
    </row>
    <row r="224" spans="1:9" s="5" customFormat="1" ht="15" customHeight="1" x14ac:dyDescent="0.25">
      <c r="A224" s="9" t="s">
        <v>890</v>
      </c>
      <c r="B224" s="17"/>
      <c r="C224" s="65" t="s">
        <v>1352</v>
      </c>
      <c r="D224" s="10" t="s">
        <v>470</v>
      </c>
      <c r="E224" s="60">
        <v>1</v>
      </c>
      <c r="F224" s="11"/>
      <c r="G224" s="11">
        <f t="shared" si="7"/>
        <v>1</v>
      </c>
      <c r="H224" s="12"/>
      <c r="I224" s="12">
        <f t="shared" si="8"/>
        <v>0</v>
      </c>
    </row>
    <row r="225" spans="1:9" s="5" customFormat="1" ht="15" customHeight="1" x14ac:dyDescent="0.25">
      <c r="A225" s="9" t="s">
        <v>891</v>
      </c>
      <c r="B225" s="17"/>
      <c r="C225" s="65" t="s">
        <v>1352</v>
      </c>
      <c r="D225" s="10" t="s">
        <v>471</v>
      </c>
      <c r="E225" s="60">
        <v>1</v>
      </c>
      <c r="F225" s="11"/>
      <c r="G225" s="11">
        <f t="shared" si="7"/>
        <v>1</v>
      </c>
      <c r="H225" s="12"/>
      <c r="I225" s="12">
        <f t="shared" si="8"/>
        <v>0</v>
      </c>
    </row>
    <row r="226" spans="1:9" s="5" customFormat="1" ht="15" customHeight="1" x14ac:dyDescent="0.25">
      <c r="A226" s="9" t="s">
        <v>892</v>
      </c>
      <c r="B226" s="17"/>
      <c r="C226" s="65" t="s">
        <v>1352</v>
      </c>
      <c r="D226" s="10" t="s">
        <v>332</v>
      </c>
      <c r="E226" s="60">
        <v>5</v>
      </c>
      <c r="F226" s="11"/>
      <c r="G226" s="11">
        <f t="shared" si="7"/>
        <v>5</v>
      </c>
      <c r="H226" s="12"/>
      <c r="I226" s="12">
        <f t="shared" si="8"/>
        <v>0</v>
      </c>
    </row>
    <row r="227" spans="1:9" s="5" customFormat="1" ht="31.5" x14ac:dyDescent="0.25">
      <c r="A227" s="9" t="s">
        <v>893</v>
      </c>
      <c r="B227" s="16">
        <v>45499</v>
      </c>
      <c r="C227" s="65" t="s">
        <v>1352</v>
      </c>
      <c r="D227" s="10" t="s">
        <v>280</v>
      </c>
      <c r="E227" s="60">
        <v>2</v>
      </c>
      <c r="F227" s="11"/>
      <c r="G227" s="11">
        <f t="shared" si="7"/>
        <v>2</v>
      </c>
      <c r="H227" s="12">
        <v>1947</v>
      </c>
      <c r="I227" s="12">
        <f t="shared" si="8"/>
        <v>3894</v>
      </c>
    </row>
    <row r="228" spans="1:9" s="5" customFormat="1" ht="31.5" x14ac:dyDescent="0.25">
      <c r="A228" s="9" t="s">
        <v>894</v>
      </c>
      <c r="B228" s="16">
        <v>45499</v>
      </c>
      <c r="C228" s="65" t="s">
        <v>1352</v>
      </c>
      <c r="D228" s="10" t="s">
        <v>439</v>
      </c>
      <c r="E228" s="60">
        <v>4</v>
      </c>
      <c r="F228" s="11"/>
      <c r="G228" s="11">
        <f t="shared" si="7"/>
        <v>4</v>
      </c>
      <c r="H228" s="12">
        <v>767</v>
      </c>
      <c r="I228" s="12">
        <f t="shared" si="8"/>
        <v>3068</v>
      </c>
    </row>
    <row r="229" spans="1:9" s="5" customFormat="1" ht="31.5" x14ac:dyDescent="0.25">
      <c r="A229" s="9" t="s">
        <v>895</v>
      </c>
      <c r="B229" s="16">
        <v>45536</v>
      </c>
      <c r="C229" s="65" t="s">
        <v>1352</v>
      </c>
      <c r="D229" s="10" t="s">
        <v>537</v>
      </c>
      <c r="E229" s="60">
        <f>99-1-8-10</f>
        <v>80</v>
      </c>
      <c r="F229" s="11"/>
      <c r="G229" s="11">
        <f t="shared" ref="G229:G292" si="9">+E229-F229</f>
        <v>80</v>
      </c>
      <c r="H229" s="12">
        <v>156.9</v>
      </c>
      <c r="I229" s="12">
        <f t="shared" si="8"/>
        <v>12552</v>
      </c>
    </row>
    <row r="230" spans="1:9" s="5" customFormat="1" ht="15" customHeight="1" x14ac:dyDescent="0.25">
      <c r="A230" s="9" t="s">
        <v>896</v>
      </c>
      <c r="B230" s="17"/>
      <c r="C230" s="65" t="s">
        <v>1352</v>
      </c>
      <c r="D230" s="13" t="s">
        <v>301</v>
      </c>
      <c r="E230" s="60">
        <v>8</v>
      </c>
      <c r="F230" s="11"/>
      <c r="G230" s="11">
        <f t="shared" si="9"/>
        <v>8</v>
      </c>
      <c r="H230" s="12"/>
      <c r="I230" s="12">
        <f t="shared" si="8"/>
        <v>0</v>
      </c>
    </row>
    <row r="231" spans="1:9" s="5" customFormat="1" ht="15" customHeight="1" x14ac:dyDescent="0.25">
      <c r="A231" s="9" t="s">
        <v>897</v>
      </c>
      <c r="B231" s="17"/>
      <c r="C231" s="65" t="s">
        <v>1352</v>
      </c>
      <c r="D231" s="10" t="s">
        <v>489</v>
      </c>
      <c r="E231" s="60">
        <f>3-1</f>
        <v>2</v>
      </c>
      <c r="F231" s="11"/>
      <c r="G231" s="11">
        <f t="shared" si="9"/>
        <v>2</v>
      </c>
      <c r="H231" s="12"/>
      <c r="I231" s="12">
        <f t="shared" si="8"/>
        <v>0</v>
      </c>
    </row>
    <row r="232" spans="1:9" s="5" customFormat="1" ht="15" customHeight="1" x14ac:dyDescent="0.25">
      <c r="A232" s="9" t="s">
        <v>898</v>
      </c>
      <c r="B232" s="17"/>
      <c r="C232" s="65" t="s">
        <v>1352</v>
      </c>
      <c r="D232" s="10" t="s">
        <v>490</v>
      </c>
      <c r="E232" s="60">
        <v>2</v>
      </c>
      <c r="F232" s="11"/>
      <c r="G232" s="11">
        <f t="shared" si="9"/>
        <v>2</v>
      </c>
      <c r="H232" s="12"/>
      <c r="I232" s="12">
        <f t="shared" si="8"/>
        <v>0</v>
      </c>
    </row>
    <row r="233" spans="1:9" s="5" customFormat="1" ht="15" customHeight="1" x14ac:dyDescent="0.25">
      <c r="A233" s="9" t="s">
        <v>899</v>
      </c>
      <c r="B233" s="16">
        <v>45414</v>
      </c>
      <c r="C233" s="65" t="s">
        <v>1352</v>
      </c>
      <c r="D233" s="10" t="s">
        <v>188</v>
      </c>
      <c r="E233" s="60">
        <f>14-1-2-1</f>
        <v>10</v>
      </c>
      <c r="F233" s="11"/>
      <c r="G233" s="11">
        <f t="shared" si="9"/>
        <v>10</v>
      </c>
      <c r="H233" s="12">
        <v>333.76</v>
      </c>
      <c r="I233" s="12">
        <f t="shared" si="8"/>
        <v>3337.6</v>
      </c>
    </row>
    <row r="234" spans="1:9" s="5" customFormat="1" ht="15" customHeight="1" x14ac:dyDescent="0.25">
      <c r="A234" s="9" t="s">
        <v>900</v>
      </c>
      <c r="B234" s="16">
        <v>45414</v>
      </c>
      <c r="C234" s="65" t="s">
        <v>1352</v>
      </c>
      <c r="D234" s="10" t="s">
        <v>87</v>
      </c>
      <c r="E234" s="60">
        <f>5-1</f>
        <v>4</v>
      </c>
      <c r="F234" s="11"/>
      <c r="G234" s="11">
        <f t="shared" si="9"/>
        <v>4</v>
      </c>
      <c r="H234" s="12">
        <v>546.66</v>
      </c>
      <c r="I234" s="12">
        <f t="shared" si="8"/>
        <v>2186.64</v>
      </c>
    </row>
    <row r="235" spans="1:9" s="5" customFormat="1" ht="15" customHeight="1" x14ac:dyDescent="0.25">
      <c r="A235" s="9" t="s">
        <v>901</v>
      </c>
      <c r="B235" s="16">
        <v>45414</v>
      </c>
      <c r="C235" s="65" t="s">
        <v>1352</v>
      </c>
      <c r="D235" s="10" t="s">
        <v>248</v>
      </c>
      <c r="E235" s="60">
        <v>1</v>
      </c>
      <c r="F235" s="11"/>
      <c r="G235" s="11">
        <f t="shared" si="9"/>
        <v>1</v>
      </c>
      <c r="H235" s="12">
        <v>10563.71</v>
      </c>
      <c r="I235" s="12">
        <f t="shared" si="8"/>
        <v>10563.71</v>
      </c>
    </row>
    <row r="236" spans="1:9" s="5" customFormat="1" ht="15" customHeight="1" x14ac:dyDescent="0.25">
      <c r="A236" s="9" t="s">
        <v>902</v>
      </c>
      <c r="B236" s="17"/>
      <c r="C236" s="65" t="s">
        <v>1352</v>
      </c>
      <c r="D236" s="10" t="s">
        <v>395</v>
      </c>
      <c r="E236" s="60">
        <v>500</v>
      </c>
      <c r="F236" s="11"/>
      <c r="G236" s="11">
        <f t="shared" si="9"/>
        <v>500</v>
      </c>
      <c r="H236" s="12"/>
      <c r="I236" s="12">
        <f t="shared" si="8"/>
        <v>0</v>
      </c>
    </row>
    <row r="237" spans="1:9" s="5" customFormat="1" ht="15" customHeight="1" x14ac:dyDescent="0.25">
      <c r="A237" s="9" t="s">
        <v>903</v>
      </c>
      <c r="B237" s="16">
        <v>45536</v>
      </c>
      <c r="C237" s="65" t="s">
        <v>1352</v>
      </c>
      <c r="D237" s="10" t="s">
        <v>187</v>
      </c>
      <c r="E237" s="60">
        <v>8</v>
      </c>
      <c r="F237" s="11"/>
      <c r="G237" s="11">
        <f t="shared" si="9"/>
        <v>8</v>
      </c>
      <c r="H237" s="12">
        <v>501.5</v>
      </c>
      <c r="I237" s="12">
        <f t="shared" si="8"/>
        <v>4012</v>
      </c>
    </row>
    <row r="238" spans="1:9" s="5" customFormat="1" ht="15.75" customHeight="1" x14ac:dyDescent="0.25">
      <c r="A238" s="9" t="s">
        <v>904</v>
      </c>
      <c r="B238" s="17"/>
      <c r="C238" s="65" t="s">
        <v>1352</v>
      </c>
      <c r="D238" s="10" t="s">
        <v>448</v>
      </c>
      <c r="E238" s="60">
        <v>2</v>
      </c>
      <c r="F238" s="11"/>
      <c r="G238" s="11">
        <f t="shared" si="9"/>
        <v>2</v>
      </c>
      <c r="H238" s="12"/>
      <c r="I238" s="12">
        <f t="shared" si="8"/>
        <v>0</v>
      </c>
    </row>
    <row r="239" spans="1:9" s="5" customFormat="1" ht="15.75" customHeight="1" x14ac:dyDescent="0.25">
      <c r="A239" s="9" t="s">
        <v>905</v>
      </c>
      <c r="B239" s="17"/>
      <c r="C239" s="65" t="s">
        <v>1352</v>
      </c>
      <c r="D239" s="10" t="s">
        <v>353</v>
      </c>
      <c r="E239" s="60">
        <f>8+7+2</f>
        <v>17</v>
      </c>
      <c r="F239" s="11"/>
      <c r="G239" s="11">
        <f t="shared" si="9"/>
        <v>17</v>
      </c>
      <c r="H239" s="12"/>
      <c r="I239" s="12">
        <f t="shared" si="8"/>
        <v>0</v>
      </c>
    </row>
    <row r="240" spans="1:9" s="5" customFormat="1" ht="15" customHeight="1" x14ac:dyDescent="0.25">
      <c r="A240" s="9" t="s">
        <v>906</v>
      </c>
      <c r="B240" s="17"/>
      <c r="C240" s="65" t="s">
        <v>1352</v>
      </c>
      <c r="D240" s="10" t="s">
        <v>449</v>
      </c>
      <c r="E240" s="60">
        <v>2</v>
      </c>
      <c r="F240" s="11"/>
      <c r="G240" s="11">
        <f t="shared" si="9"/>
        <v>2</v>
      </c>
      <c r="H240" s="12"/>
      <c r="I240" s="12">
        <f t="shared" si="8"/>
        <v>0</v>
      </c>
    </row>
    <row r="241" spans="1:9" s="5" customFormat="1" ht="15" customHeight="1" x14ac:dyDescent="0.25">
      <c r="A241" s="9" t="s">
        <v>907</v>
      </c>
      <c r="B241" s="17"/>
      <c r="C241" s="65" t="s">
        <v>1352</v>
      </c>
      <c r="D241" s="10" t="s">
        <v>491</v>
      </c>
      <c r="E241" s="60">
        <v>1</v>
      </c>
      <c r="F241" s="11"/>
      <c r="G241" s="11">
        <f t="shared" si="9"/>
        <v>1</v>
      </c>
      <c r="H241" s="12"/>
      <c r="I241" s="12">
        <f t="shared" si="8"/>
        <v>0</v>
      </c>
    </row>
    <row r="242" spans="1:9" s="5" customFormat="1" ht="15" customHeight="1" x14ac:dyDescent="0.25">
      <c r="A242" s="9" t="s">
        <v>908</v>
      </c>
      <c r="B242" s="17"/>
      <c r="C242" s="65" t="s">
        <v>1352</v>
      </c>
      <c r="D242" s="10" t="s">
        <v>413</v>
      </c>
      <c r="E242" s="60">
        <f>11+12</f>
        <v>23</v>
      </c>
      <c r="F242" s="11"/>
      <c r="G242" s="11">
        <f t="shared" si="9"/>
        <v>23</v>
      </c>
      <c r="H242" s="12">
        <v>143</v>
      </c>
      <c r="I242" s="12">
        <f t="shared" si="8"/>
        <v>3289</v>
      </c>
    </row>
    <row r="243" spans="1:9" s="5" customFormat="1" ht="15" customHeight="1" x14ac:dyDescent="0.25">
      <c r="A243" s="9" t="s">
        <v>909</v>
      </c>
      <c r="B243" s="17"/>
      <c r="C243" s="65" t="s">
        <v>1352</v>
      </c>
      <c r="D243" s="10" t="s">
        <v>397</v>
      </c>
      <c r="E243" s="60">
        <v>1</v>
      </c>
      <c r="F243" s="11"/>
      <c r="G243" s="11">
        <f t="shared" si="9"/>
        <v>1</v>
      </c>
      <c r="H243" s="12"/>
      <c r="I243" s="12">
        <f t="shared" si="8"/>
        <v>0</v>
      </c>
    </row>
    <row r="244" spans="1:9" s="5" customFormat="1" ht="15" customHeight="1" x14ac:dyDescent="0.25">
      <c r="A244" s="9" t="s">
        <v>910</v>
      </c>
      <c r="B244" s="17"/>
      <c r="C244" s="65" t="s">
        <v>1352</v>
      </c>
      <c r="D244" s="10" t="s">
        <v>242</v>
      </c>
      <c r="E244" s="60">
        <v>3</v>
      </c>
      <c r="F244" s="11"/>
      <c r="G244" s="11">
        <f t="shared" si="9"/>
        <v>3</v>
      </c>
      <c r="H244" s="12"/>
      <c r="I244" s="12">
        <f t="shared" si="8"/>
        <v>0</v>
      </c>
    </row>
    <row r="245" spans="1:9" s="5" customFormat="1" ht="15" customHeight="1" x14ac:dyDescent="0.25">
      <c r="A245" s="9" t="s">
        <v>911</v>
      </c>
      <c r="B245" s="17"/>
      <c r="C245" s="65" t="s">
        <v>1352</v>
      </c>
      <c r="D245" s="10" t="s">
        <v>335</v>
      </c>
      <c r="E245" s="60">
        <v>7</v>
      </c>
      <c r="F245" s="11"/>
      <c r="G245" s="11">
        <f t="shared" si="9"/>
        <v>7</v>
      </c>
      <c r="H245" s="12"/>
      <c r="I245" s="12">
        <f t="shared" si="8"/>
        <v>0</v>
      </c>
    </row>
    <row r="246" spans="1:9" s="8" customFormat="1" ht="15" customHeight="1" x14ac:dyDescent="0.25">
      <c r="A246" s="9" t="s">
        <v>912</v>
      </c>
      <c r="B246" s="17"/>
      <c r="C246" s="65" t="s">
        <v>1352</v>
      </c>
      <c r="D246" s="10" t="s">
        <v>336</v>
      </c>
      <c r="E246" s="60">
        <v>2</v>
      </c>
      <c r="F246" s="11"/>
      <c r="G246" s="11">
        <f t="shared" si="9"/>
        <v>2</v>
      </c>
      <c r="H246" s="18"/>
      <c r="I246" s="12">
        <f t="shared" si="8"/>
        <v>0</v>
      </c>
    </row>
    <row r="247" spans="1:9" s="5" customFormat="1" ht="15" customHeight="1" x14ac:dyDescent="0.25">
      <c r="A247" s="9" t="s">
        <v>913</v>
      </c>
      <c r="B247" s="16">
        <v>45469</v>
      </c>
      <c r="C247" s="65" t="s">
        <v>1352</v>
      </c>
      <c r="D247" s="10" t="s">
        <v>97</v>
      </c>
      <c r="E247" s="60">
        <v>1</v>
      </c>
      <c r="F247" s="11"/>
      <c r="G247" s="11">
        <f t="shared" si="9"/>
        <v>1</v>
      </c>
      <c r="H247" s="12">
        <v>2744.42</v>
      </c>
      <c r="I247" s="12">
        <f t="shared" si="8"/>
        <v>2744.42</v>
      </c>
    </row>
    <row r="248" spans="1:9" s="5" customFormat="1" ht="15" customHeight="1" x14ac:dyDescent="0.25">
      <c r="A248" s="9" t="s">
        <v>914</v>
      </c>
      <c r="B248" s="16">
        <v>45555</v>
      </c>
      <c r="C248" s="65" t="s">
        <v>1352</v>
      </c>
      <c r="D248" s="10" t="s">
        <v>432</v>
      </c>
      <c r="E248" s="60">
        <f>128-2-1</f>
        <v>125</v>
      </c>
      <c r="F248" s="11"/>
      <c r="G248" s="11">
        <f t="shared" si="9"/>
        <v>125</v>
      </c>
      <c r="H248" s="12">
        <v>70.8</v>
      </c>
      <c r="I248" s="12">
        <f t="shared" si="8"/>
        <v>8850</v>
      </c>
    </row>
    <row r="249" spans="1:9" s="5" customFormat="1" ht="15" customHeight="1" x14ac:dyDescent="0.25">
      <c r="A249" s="9" t="s">
        <v>915</v>
      </c>
      <c r="B249" s="16">
        <v>45414</v>
      </c>
      <c r="C249" s="65" t="s">
        <v>1352</v>
      </c>
      <c r="D249" s="10" t="s">
        <v>518</v>
      </c>
      <c r="E249" s="60">
        <f>28-1</f>
        <v>27</v>
      </c>
      <c r="F249" s="11"/>
      <c r="G249" s="11">
        <f t="shared" si="9"/>
        <v>27</v>
      </c>
      <c r="H249" s="12">
        <v>321.92</v>
      </c>
      <c r="I249" s="12">
        <f t="shared" si="8"/>
        <v>8691.84</v>
      </c>
    </row>
    <row r="250" spans="1:9" s="5" customFormat="1" ht="15" customHeight="1" x14ac:dyDescent="0.25">
      <c r="A250" s="9" t="s">
        <v>916</v>
      </c>
      <c r="B250" s="17"/>
      <c r="C250" s="65" t="s">
        <v>1352</v>
      </c>
      <c r="D250" s="10" t="s">
        <v>393</v>
      </c>
      <c r="E250" s="60">
        <v>50</v>
      </c>
      <c r="F250" s="11"/>
      <c r="G250" s="11">
        <f t="shared" si="9"/>
        <v>50</v>
      </c>
      <c r="H250" s="12"/>
      <c r="I250" s="12">
        <f t="shared" si="8"/>
        <v>0</v>
      </c>
    </row>
    <row r="251" spans="1:9" s="5" customFormat="1" ht="15" customHeight="1" x14ac:dyDescent="0.25">
      <c r="A251" s="9" t="s">
        <v>917</v>
      </c>
      <c r="B251" s="17"/>
      <c r="C251" s="65" t="s">
        <v>1352</v>
      </c>
      <c r="D251" s="10" t="s">
        <v>563</v>
      </c>
      <c r="E251" s="60">
        <v>8</v>
      </c>
      <c r="F251" s="11"/>
      <c r="G251" s="11">
        <f t="shared" si="9"/>
        <v>8</v>
      </c>
      <c r="H251" s="12"/>
      <c r="I251" s="12">
        <f t="shared" si="8"/>
        <v>0</v>
      </c>
    </row>
    <row r="252" spans="1:9" s="5" customFormat="1" ht="15" customHeight="1" x14ac:dyDescent="0.25">
      <c r="A252" s="9" t="s">
        <v>918</v>
      </c>
      <c r="B252" s="17"/>
      <c r="C252" s="65" t="s">
        <v>1352</v>
      </c>
      <c r="D252" s="10" t="s">
        <v>514</v>
      </c>
      <c r="E252" s="60">
        <f>107+5-15</f>
        <v>97</v>
      </c>
      <c r="F252" s="11"/>
      <c r="G252" s="11">
        <f t="shared" si="9"/>
        <v>97</v>
      </c>
      <c r="H252" s="12"/>
      <c r="I252" s="12">
        <f t="shared" si="8"/>
        <v>0</v>
      </c>
    </row>
    <row r="253" spans="1:9" s="5" customFormat="1" ht="15" customHeight="1" x14ac:dyDescent="0.25">
      <c r="A253" s="9" t="s">
        <v>919</v>
      </c>
      <c r="B253" s="17"/>
      <c r="C253" s="65" t="s">
        <v>1352</v>
      </c>
      <c r="D253" s="10" t="s">
        <v>513</v>
      </c>
      <c r="E253" s="60">
        <v>178</v>
      </c>
      <c r="F253" s="11"/>
      <c r="G253" s="11">
        <f t="shared" si="9"/>
        <v>178</v>
      </c>
      <c r="H253" s="12"/>
      <c r="I253" s="12">
        <f t="shared" si="8"/>
        <v>0</v>
      </c>
    </row>
    <row r="254" spans="1:9" s="5" customFormat="1" ht="15" customHeight="1" x14ac:dyDescent="0.25">
      <c r="A254" s="9" t="s">
        <v>920</v>
      </c>
      <c r="B254" s="17"/>
      <c r="C254" s="65" t="s">
        <v>1352</v>
      </c>
      <c r="D254" s="10" t="s">
        <v>538</v>
      </c>
      <c r="E254" s="60">
        <v>118</v>
      </c>
      <c r="F254" s="11"/>
      <c r="G254" s="11">
        <f t="shared" si="9"/>
        <v>118</v>
      </c>
      <c r="H254" s="12"/>
      <c r="I254" s="12">
        <f t="shared" si="8"/>
        <v>0</v>
      </c>
    </row>
    <row r="255" spans="1:9" s="5" customFormat="1" ht="15" customHeight="1" x14ac:dyDescent="0.25">
      <c r="A255" s="9" t="s">
        <v>921</v>
      </c>
      <c r="B255" s="17"/>
      <c r="C255" s="65" t="s">
        <v>1352</v>
      </c>
      <c r="D255" s="10" t="s">
        <v>417</v>
      </c>
      <c r="E255" s="60">
        <f>200+90-10</f>
        <v>280</v>
      </c>
      <c r="F255" s="11"/>
      <c r="G255" s="11">
        <f t="shared" si="9"/>
        <v>280</v>
      </c>
      <c r="H255" s="12"/>
      <c r="I255" s="12">
        <f t="shared" si="8"/>
        <v>0</v>
      </c>
    </row>
    <row r="256" spans="1:9" s="5" customFormat="1" ht="15" customHeight="1" x14ac:dyDescent="0.25">
      <c r="A256" s="9" t="s">
        <v>922</v>
      </c>
      <c r="B256" s="17"/>
      <c r="C256" s="65" t="s">
        <v>1352</v>
      </c>
      <c r="D256" s="10" t="s">
        <v>430</v>
      </c>
      <c r="E256" s="60">
        <v>105</v>
      </c>
      <c r="F256" s="11"/>
      <c r="G256" s="11">
        <f t="shared" si="9"/>
        <v>105</v>
      </c>
      <c r="H256" s="12"/>
      <c r="I256" s="12">
        <f t="shared" si="8"/>
        <v>0</v>
      </c>
    </row>
    <row r="257" spans="1:9" s="5" customFormat="1" ht="15" customHeight="1" x14ac:dyDescent="0.25">
      <c r="A257" s="9" t="s">
        <v>923</v>
      </c>
      <c r="B257" s="17"/>
      <c r="C257" s="65" t="s">
        <v>1352</v>
      </c>
      <c r="D257" s="10" t="s">
        <v>431</v>
      </c>
      <c r="E257" s="60">
        <v>100</v>
      </c>
      <c r="F257" s="11"/>
      <c r="G257" s="11">
        <f t="shared" si="9"/>
        <v>100</v>
      </c>
      <c r="H257" s="12"/>
      <c r="I257" s="12">
        <f t="shared" si="8"/>
        <v>0</v>
      </c>
    </row>
    <row r="258" spans="1:9" s="5" customFormat="1" ht="15" customHeight="1" x14ac:dyDescent="0.25">
      <c r="A258" s="9" t="s">
        <v>924</v>
      </c>
      <c r="B258" s="16">
        <v>45530</v>
      </c>
      <c r="C258" s="65" t="s">
        <v>1352</v>
      </c>
      <c r="D258" s="10" t="s">
        <v>402</v>
      </c>
      <c r="E258" s="60">
        <v>100</v>
      </c>
      <c r="F258" s="11"/>
      <c r="G258" s="11">
        <f t="shared" si="9"/>
        <v>100</v>
      </c>
      <c r="H258" s="12">
        <v>47.2</v>
      </c>
      <c r="I258" s="12">
        <f t="shared" si="8"/>
        <v>4720</v>
      </c>
    </row>
    <row r="259" spans="1:9" s="5" customFormat="1" ht="15" customHeight="1" x14ac:dyDescent="0.25">
      <c r="A259" s="9" t="s">
        <v>925</v>
      </c>
      <c r="B259" s="17"/>
      <c r="C259" s="65" t="s">
        <v>1352</v>
      </c>
      <c r="D259" s="10" t="s">
        <v>370</v>
      </c>
      <c r="E259" s="60">
        <f>6+18+3+1</f>
        <v>28</v>
      </c>
      <c r="F259" s="11"/>
      <c r="G259" s="11">
        <f t="shared" si="9"/>
        <v>28</v>
      </c>
      <c r="H259" s="12"/>
      <c r="I259" s="12">
        <f t="shared" si="8"/>
        <v>0</v>
      </c>
    </row>
    <row r="260" spans="1:9" s="5" customFormat="1" ht="15" customHeight="1" x14ac:dyDescent="0.25">
      <c r="A260" s="9" t="s">
        <v>926</v>
      </c>
      <c r="B260" s="17"/>
      <c r="C260" s="65" t="s">
        <v>1352</v>
      </c>
      <c r="D260" s="10" t="s">
        <v>643</v>
      </c>
      <c r="E260" s="60">
        <f>45-16</f>
        <v>29</v>
      </c>
      <c r="F260" s="11"/>
      <c r="G260" s="11">
        <f t="shared" si="9"/>
        <v>29</v>
      </c>
      <c r="H260" s="12">
        <v>1.06</v>
      </c>
      <c r="I260" s="12">
        <f t="shared" si="8"/>
        <v>30.740000000000002</v>
      </c>
    </row>
    <row r="261" spans="1:9" s="5" customFormat="1" ht="15" customHeight="1" x14ac:dyDescent="0.25">
      <c r="A261" s="9" t="s">
        <v>927</v>
      </c>
      <c r="B261" s="17"/>
      <c r="C261" s="65" t="s">
        <v>1352</v>
      </c>
      <c r="D261" s="10" t="s">
        <v>633</v>
      </c>
      <c r="E261" s="60">
        <f>89-7-6</f>
        <v>76</v>
      </c>
      <c r="F261" s="11"/>
      <c r="G261" s="11">
        <f t="shared" si="9"/>
        <v>76</v>
      </c>
      <c r="H261" s="12">
        <v>1.08</v>
      </c>
      <c r="I261" s="12">
        <f t="shared" si="8"/>
        <v>82.080000000000013</v>
      </c>
    </row>
    <row r="262" spans="1:9" s="5" customFormat="1" ht="19.5" customHeight="1" x14ac:dyDescent="0.25">
      <c r="A262" s="9" t="s">
        <v>928</v>
      </c>
      <c r="B262" s="17"/>
      <c r="C262" s="65" t="s">
        <v>1353</v>
      </c>
      <c r="D262" s="13" t="s">
        <v>309</v>
      </c>
      <c r="E262" s="60">
        <v>1</v>
      </c>
      <c r="F262" s="11"/>
      <c r="G262" s="11">
        <f t="shared" si="9"/>
        <v>1</v>
      </c>
      <c r="H262" s="12"/>
      <c r="I262" s="12">
        <f t="shared" ref="I262:I325" si="10">+G262*H262</f>
        <v>0</v>
      </c>
    </row>
    <row r="263" spans="1:9" s="5" customFormat="1" ht="15" customHeight="1" x14ac:dyDescent="0.25">
      <c r="A263" s="9" t="s">
        <v>929</v>
      </c>
      <c r="B263" s="16">
        <v>45474</v>
      </c>
      <c r="C263" s="65" t="s">
        <v>1353</v>
      </c>
      <c r="D263" s="10" t="s">
        <v>421</v>
      </c>
      <c r="E263" s="60">
        <v>19</v>
      </c>
      <c r="F263" s="11"/>
      <c r="G263" s="11">
        <f t="shared" si="9"/>
        <v>19</v>
      </c>
      <c r="H263" s="12">
        <v>188.8</v>
      </c>
      <c r="I263" s="12">
        <f t="shared" si="10"/>
        <v>3587.2000000000003</v>
      </c>
    </row>
    <row r="264" spans="1:9" s="5" customFormat="1" ht="15" customHeight="1" x14ac:dyDescent="0.25">
      <c r="A264" s="9" t="s">
        <v>930</v>
      </c>
      <c r="B264" s="22">
        <v>44193</v>
      </c>
      <c r="C264" s="65" t="s">
        <v>1353</v>
      </c>
      <c r="D264" s="13" t="s">
        <v>310</v>
      </c>
      <c r="E264" s="60">
        <f>10+9+12</f>
        <v>31</v>
      </c>
      <c r="F264" s="11"/>
      <c r="G264" s="11">
        <f t="shared" si="9"/>
        <v>31</v>
      </c>
      <c r="H264" s="12">
        <v>385</v>
      </c>
      <c r="I264" s="12">
        <f t="shared" si="10"/>
        <v>11935</v>
      </c>
    </row>
    <row r="265" spans="1:9" s="5" customFormat="1" ht="15" customHeight="1" x14ac:dyDescent="0.25">
      <c r="A265" s="9" t="s">
        <v>931</v>
      </c>
      <c r="B265" s="17"/>
      <c r="C265" s="65" t="s">
        <v>1353</v>
      </c>
      <c r="D265" s="10" t="s">
        <v>444</v>
      </c>
      <c r="E265" s="60">
        <v>11</v>
      </c>
      <c r="F265" s="11"/>
      <c r="G265" s="11">
        <f t="shared" si="9"/>
        <v>11</v>
      </c>
      <c r="H265" s="12"/>
      <c r="I265" s="12">
        <f t="shared" si="10"/>
        <v>0</v>
      </c>
    </row>
    <row r="266" spans="1:9" s="5" customFormat="1" ht="15" customHeight="1" x14ac:dyDescent="0.25">
      <c r="A266" s="9" t="s">
        <v>932</v>
      </c>
      <c r="B266" s="22">
        <v>44193</v>
      </c>
      <c r="C266" s="65" t="s">
        <v>1353</v>
      </c>
      <c r="D266" s="10" t="s">
        <v>634</v>
      </c>
      <c r="E266" s="60">
        <v>9</v>
      </c>
      <c r="F266" s="11"/>
      <c r="G266" s="11">
        <f t="shared" si="9"/>
        <v>9</v>
      </c>
      <c r="H266" s="12">
        <v>2600</v>
      </c>
      <c r="I266" s="12">
        <f t="shared" si="10"/>
        <v>23400</v>
      </c>
    </row>
    <row r="267" spans="1:9" s="5" customFormat="1" ht="15" customHeight="1" x14ac:dyDescent="0.25">
      <c r="A267" s="9" t="s">
        <v>933</v>
      </c>
      <c r="B267" s="22" t="s">
        <v>564</v>
      </c>
      <c r="C267" s="65" t="s">
        <v>1353</v>
      </c>
      <c r="D267" s="10" t="s">
        <v>635</v>
      </c>
      <c r="E267" s="60">
        <v>8</v>
      </c>
      <c r="F267" s="11"/>
      <c r="G267" s="11">
        <f t="shared" si="9"/>
        <v>8</v>
      </c>
      <c r="H267" s="12">
        <v>1250</v>
      </c>
      <c r="I267" s="12">
        <f t="shared" si="10"/>
        <v>10000</v>
      </c>
    </row>
    <row r="268" spans="1:9" s="5" customFormat="1" ht="15" customHeight="1" x14ac:dyDescent="0.25">
      <c r="A268" s="9" t="s">
        <v>934</v>
      </c>
      <c r="B268" s="22">
        <v>44193</v>
      </c>
      <c r="C268" s="65" t="s">
        <v>1353</v>
      </c>
      <c r="D268" s="10" t="s">
        <v>637</v>
      </c>
      <c r="E268" s="60">
        <v>8</v>
      </c>
      <c r="F268" s="11"/>
      <c r="G268" s="11">
        <f t="shared" si="9"/>
        <v>8</v>
      </c>
      <c r="H268" s="12">
        <v>1375</v>
      </c>
      <c r="I268" s="12">
        <f t="shared" si="10"/>
        <v>11000</v>
      </c>
    </row>
    <row r="269" spans="1:9" s="5" customFormat="1" ht="15" customHeight="1" x14ac:dyDescent="0.25">
      <c r="A269" s="9" t="s">
        <v>935</v>
      </c>
      <c r="B269" s="17"/>
      <c r="C269" s="65" t="s">
        <v>1353</v>
      </c>
      <c r="D269" s="10" t="s">
        <v>425</v>
      </c>
      <c r="E269" s="60">
        <v>12</v>
      </c>
      <c r="F269" s="11"/>
      <c r="G269" s="11">
        <f t="shared" si="9"/>
        <v>12</v>
      </c>
      <c r="H269" s="12"/>
      <c r="I269" s="12">
        <f t="shared" si="10"/>
        <v>0</v>
      </c>
    </row>
    <row r="270" spans="1:9" s="5" customFormat="1" ht="15" customHeight="1" x14ac:dyDescent="0.25">
      <c r="A270" s="9" t="s">
        <v>936</v>
      </c>
      <c r="B270" s="17"/>
      <c r="C270" s="65" t="s">
        <v>1353</v>
      </c>
      <c r="D270" s="10" t="s">
        <v>422</v>
      </c>
      <c r="E270" s="60">
        <v>3</v>
      </c>
      <c r="F270" s="11"/>
      <c r="G270" s="11">
        <f t="shared" si="9"/>
        <v>3</v>
      </c>
      <c r="H270" s="12"/>
      <c r="I270" s="12">
        <f t="shared" si="10"/>
        <v>0</v>
      </c>
    </row>
    <row r="271" spans="1:9" s="5" customFormat="1" ht="15" customHeight="1" x14ac:dyDescent="0.25">
      <c r="A271" s="9" t="s">
        <v>937</v>
      </c>
      <c r="B271" s="17"/>
      <c r="C271" s="65" t="s">
        <v>1353</v>
      </c>
      <c r="D271" s="10" t="s">
        <v>420</v>
      </c>
      <c r="E271" s="60">
        <v>1</v>
      </c>
      <c r="F271" s="11"/>
      <c r="G271" s="11">
        <f t="shared" si="9"/>
        <v>1</v>
      </c>
      <c r="H271" s="12"/>
      <c r="I271" s="12">
        <f t="shared" si="10"/>
        <v>0</v>
      </c>
    </row>
    <row r="272" spans="1:9" s="5" customFormat="1" ht="15" customHeight="1" x14ac:dyDescent="0.25">
      <c r="A272" s="9" t="s">
        <v>938</v>
      </c>
      <c r="B272" s="17"/>
      <c r="C272" s="65" t="s">
        <v>1353</v>
      </c>
      <c r="D272" s="10" t="s">
        <v>424</v>
      </c>
      <c r="E272" s="60">
        <v>4</v>
      </c>
      <c r="F272" s="11"/>
      <c r="G272" s="11">
        <f t="shared" si="9"/>
        <v>4</v>
      </c>
      <c r="H272" s="12"/>
      <c r="I272" s="12">
        <f t="shared" si="10"/>
        <v>0</v>
      </c>
    </row>
    <row r="273" spans="1:9" s="5" customFormat="1" ht="15" customHeight="1" x14ac:dyDescent="0.25">
      <c r="A273" s="9" t="s">
        <v>939</v>
      </c>
      <c r="B273" s="17"/>
      <c r="C273" s="65" t="s">
        <v>1353</v>
      </c>
      <c r="D273" s="10" t="s">
        <v>423</v>
      </c>
      <c r="E273" s="60">
        <v>4</v>
      </c>
      <c r="F273" s="11"/>
      <c r="G273" s="11">
        <f t="shared" si="9"/>
        <v>4</v>
      </c>
      <c r="H273" s="12"/>
      <c r="I273" s="12">
        <f t="shared" si="10"/>
        <v>0</v>
      </c>
    </row>
    <row r="274" spans="1:9" s="5" customFormat="1" ht="15" customHeight="1" x14ac:dyDescent="0.25">
      <c r="A274" s="9" t="s">
        <v>940</v>
      </c>
      <c r="B274" s="27" t="s">
        <v>564</v>
      </c>
      <c r="C274" s="65" t="s">
        <v>1353</v>
      </c>
      <c r="D274" s="10" t="s">
        <v>641</v>
      </c>
      <c r="E274" s="60">
        <v>50</v>
      </c>
      <c r="F274" s="11"/>
      <c r="G274" s="11">
        <f t="shared" si="9"/>
        <v>50</v>
      </c>
      <c r="H274" s="12">
        <v>1250</v>
      </c>
      <c r="I274" s="12">
        <f t="shared" si="10"/>
        <v>62500</v>
      </c>
    </row>
    <row r="275" spans="1:9" s="5" customFormat="1" ht="15" customHeight="1" x14ac:dyDescent="0.25">
      <c r="A275" s="9" t="s">
        <v>941</v>
      </c>
      <c r="B275" s="29" t="s">
        <v>636</v>
      </c>
      <c r="C275" s="65" t="s">
        <v>1353</v>
      </c>
      <c r="D275" s="10" t="s">
        <v>638</v>
      </c>
      <c r="E275" s="60">
        <v>7</v>
      </c>
      <c r="F275" s="11"/>
      <c r="G275" s="11">
        <f t="shared" si="9"/>
        <v>7</v>
      </c>
      <c r="H275" s="12">
        <v>1375</v>
      </c>
      <c r="I275" s="12">
        <f t="shared" si="10"/>
        <v>9625</v>
      </c>
    </row>
    <row r="276" spans="1:9" s="5" customFormat="1" ht="15" customHeight="1" x14ac:dyDescent="0.25">
      <c r="A276" s="9" t="s">
        <v>942</v>
      </c>
      <c r="B276" s="27" t="s">
        <v>564</v>
      </c>
      <c r="C276" s="65" t="s">
        <v>1353</v>
      </c>
      <c r="D276" s="10" t="s">
        <v>445</v>
      </c>
      <c r="E276" s="60">
        <v>7</v>
      </c>
      <c r="F276" s="11"/>
      <c r="G276" s="11">
        <f t="shared" si="9"/>
        <v>7</v>
      </c>
      <c r="H276" s="12">
        <v>436.6</v>
      </c>
      <c r="I276" s="12">
        <f t="shared" si="10"/>
        <v>3056.2000000000003</v>
      </c>
    </row>
    <row r="277" spans="1:9" s="5" customFormat="1" ht="15" customHeight="1" x14ac:dyDescent="0.25">
      <c r="A277" s="9" t="s">
        <v>943</v>
      </c>
      <c r="B277" s="17"/>
      <c r="C277" s="65" t="s">
        <v>1353</v>
      </c>
      <c r="D277" s="10" t="s">
        <v>446</v>
      </c>
      <c r="E277" s="60">
        <v>4</v>
      </c>
      <c r="F277" s="11"/>
      <c r="G277" s="11">
        <f t="shared" si="9"/>
        <v>4</v>
      </c>
      <c r="H277" s="12"/>
      <c r="I277" s="12">
        <f t="shared" si="10"/>
        <v>0</v>
      </c>
    </row>
    <row r="278" spans="1:9" s="5" customFormat="1" ht="15" customHeight="1" x14ac:dyDescent="0.25">
      <c r="A278" s="9" t="s">
        <v>944</v>
      </c>
      <c r="B278" s="16">
        <v>45474</v>
      </c>
      <c r="C278" s="65" t="s">
        <v>1353</v>
      </c>
      <c r="D278" s="10" t="s">
        <v>447</v>
      </c>
      <c r="E278" s="60">
        <v>3</v>
      </c>
      <c r="F278" s="11"/>
      <c r="G278" s="11">
        <f t="shared" si="9"/>
        <v>3</v>
      </c>
      <c r="H278" s="12">
        <v>3380.7</v>
      </c>
      <c r="I278" s="12">
        <f t="shared" si="10"/>
        <v>10142.099999999999</v>
      </c>
    </row>
    <row r="279" spans="1:9" s="5" customFormat="1" ht="15" customHeight="1" x14ac:dyDescent="0.25">
      <c r="A279" s="9" t="s">
        <v>945</v>
      </c>
      <c r="B279" s="29" t="s">
        <v>640</v>
      </c>
      <c r="C279" s="65" t="s">
        <v>1353</v>
      </c>
      <c r="D279" s="10" t="s">
        <v>639</v>
      </c>
      <c r="E279" s="60">
        <v>4</v>
      </c>
      <c r="F279" s="11"/>
      <c r="G279" s="11">
        <f t="shared" si="9"/>
        <v>4</v>
      </c>
      <c r="H279" s="12">
        <v>2600</v>
      </c>
      <c r="I279" s="12">
        <f t="shared" si="10"/>
        <v>10400</v>
      </c>
    </row>
    <row r="280" spans="1:9" s="5" customFormat="1" ht="15" customHeight="1" x14ac:dyDescent="0.25">
      <c r="A280" s="9" t="s">
        <v>946</v>
      </c>
      <c r="B280" s="17"/>
      <c r="C280" s="65" t="s">
        <v>1353</v>
      </c>
      <c r="D280" s="10" t="s">
        <v>522</v>
      </c>
      <c r="E280" s="60">
        <v>11</v>
      </c>
      <c r="F280" s="11"/>
      <c r="G280" s="11">
        <f t="shared" si="9"/>
        <v>11</v>
      </c>
      <c r="H280" s="12"/>
      <c r="I280" s="12">
        <f t="shared" si="10"/>
        <v>0</v>
      </c>
    </row>
    <row r="281" spans="1:9" s="5" customFormat="1" ht="15" customHeight="1" x14ac:dyDescent="0.25">
      <c r="A281" s="9" t="s">
        <v>947</v>
      </c>
      <c r="B281" s="16">
        <v>45462</v>
      </c>
      <c r="C281" s="65" t="s">
        <v>1353</v>
      </c>
      <c r="D281" s="10" t="s">
        <v>653</v>
      </c>
      <c r="E281" s="60">
        <f>14-1-5-1</f>
        <v>7</v>
      </c>
      <c r="F281" s="11"/>
      <c r="G281" s="11">
        <f t="shared" si="9"/>
        <v>7</v>
      </c>
      <c r="H281" s="12">
        <v>153.4</v>
      </c>
      <c r="I281" s="12">
        <f t="shared" si="10"/>
        <v>1073.8</v>
      </c>
    </row>
    <row r="282" spans="1:9" s="5" customFormat="1" ht="15" customHeight="1" x14ac:dyDescent="0.25">
      <c r="A282" s="9" t="s">
        <v>948</v>
      </c>
      <c r="B282" s="17"/>
      <c r="C282" s="65" t="s">
        <v>1353</v>
      </c>
      <c r="D282" s="13" t="s">
        <v>308</v>
      </c>
      <c r="E282" s="60">
        <v>6</v>
      </c>
      <c r="F282" s="11"/>
      <c r="G282" s="11">
        <f t="shared" si="9"/>
        <v>6</v>
      </c>
      <c r="H282" s="12"/>
      <c r="I282" s="12">
        <f t="shared" si="10"/>
        <v>0</v>
      </c>
    </row>
    <row r="283" spans="1:9" s="5" customFormat="1" ht="15" customHeight="1" x14ac:dyDescent="0.25">
      <c r="A283" s="9" t="s">
        <v>949</v>
      </c>
      <c r="B283" s="16">
        <v>45474</v>
      </c>
      <c r="C283" s="65" t="s">
        <v>1353</v>
      </c>
      <c r="D283" s="13" t="s">
        <v>305</v>
      </c>
      <c r="E283" s="60">
        <v>21</v>
      </c>
      <c r="F283" s="11"/>
      <c r="G283" s="11">
        <f t="shared" si="9"/>
        <v>21</v>
      </c>
      <c r="H283" s="12">
        <v>649</v>
      </c>
      <c r="I283" s="12">
        <f t="shared" si="10"/>
        <v>13629</v>
      </c>
    </row>
    <row r="284" spans="1:9" s="5" customFormat="1" ht="15" customHeight="1" x14ac:dyDescent="0.25">
      <c r="A284" s="9" t="s">
        <v>950</v>
      </c>
      <c r="B284" s="16">
        <v>45474</v>
      </c>
      <c r="C284" s="65" t="s">
        <v>1353</v>
      </c>
      <c r="D284" s="13" t="s">
        <v>306</v>
      </c>
      <c r="E284" s="60">
        <v>26</v>
      </c>
      <c r="F284" s="11"/>
      <c r="G284" s="11">
        <f t="shared" si="9"/>
        <v>26</v>
      </c>
      <c r="H284" s="12">
        <v>778.8</v>
      </c>
      <c r="I284" s="12">
        <f t="shared" si="10"/>
        <v>20248.8</v>
      </c>
    </row>
    <row r="285" spans="1:9" s="5" customFormat="1" ht="15" customHeight="1" x14ac:dyDescent="0.25">
      <c r="A285" s="9" t="s">
        <v>951</v>
      </c>
      <c r="B285" s="17"/>
      <c r="C285" s="65" t="s">
        <v>1353</v>
      </c>
      <c r="D285" s="13" t="s">
        <v>307</v>
      </c>
      <c r="E285" s="60">
        <v>10</v>
      </c>
      <c r="F285" s="11"/>
      <c r="G285" s="11">
        <f t="shared" si="9"/>
        <v>10</v>
      </c>
      <c r="H285" s="12"/>
      <c r="I285" s="12">
        <f t="shared" si="10"/>
        <v>0</v>
      </c>
    </row>
    <row r="286" spans="1:9" s="5" customFormat="1" ht="15" customHeight="1" x14ac:dyDescent="0.25">
      <c r="A286" s="9" t="s">
        <v>952</v>
      </c>
      <c r="B286" s="16">
        <v>45474</v>
      </c>
      <c r="C286" s="65" t="s">
        <v>1353</v>
      </c>
      <c r="D286" s="13" t="s">
        <v>442</v>
      </c>
      <c r="E286" s="60">
        <f>8*4</f>
        <v>32</v>
      </c>
      <c r="F286" s="11"/>
      <c r="G286" s="11">
        <f t="shared" si="9"/>
        <v>32</v>
      </c>
      <c r="H286" s="12">
        <v>495.6</v>
      </c>
      <c r="I286" s="12">
        <f t="shared" si="10"/>
        <v>15859.2</v>
      </c>
    </row>
    <row r="287" spans="1:9" s="5" customFormat="1" ht="15" customHeight="1" x14ac:dyDescent="0.25">
      <c r="A287" s="9" t="s">
        <v>953</v>
      </c>
      <c r="B287" s="16">
        <v>45474</v>
      </c>
      <c r="C287" s="65" t="s">
        <v>1353</v>
      </c>
      <c r="D287" s="13" t="s">
        <v>443</v>
      </c>
      <c r="E287" s="60">
        <f>19-2</f>
        <v>17</v>
      </c>
      <c r="F287" s="11"/>
      <c r="G287" s="11">
        <f t="shared" si="9"/>
        <v>17</v>
      </c>
      <c r="H287" s="12">
        <v>64.900000000000006</v>
      </c>
      <c r="I287" s="12">
        <f t="shared" si="10"/>
        <v>1103.3000000000002</v>
      </c>
    </row>
    <row r="288" spans="1:9" s="5" customFormat="1" ht="15" customHeight="1" x14ac:dyDescent="0.25">
      <c r="A288" s="9" t="s">
        <v>954</v>
      </c>
      <c r="B288" s="17" t="s">
        <v>564</v>
      </c>
      <c r="C288" s="65" t="s">
        <v>1354</v>
      </c>
      <c r="D288" s="10" t="s">
        <v>341</v>
      </c>
      <c r="E288" s="60">
        <v>15</v>
      </c>
      <c r="F288" s="11"/>
      <c r="G288" s="11">
        <f t="shared" si="9"/>
        <v>15</v>
      </c>
      <c r="H288" s="12">
        <v>172.08</v>
      </c>
      <c r="I288" s="12">
        <f t="shared" si="10"/>
        <v>2581.2000000000003</v>
      </c>
    </row>
    <row r="289" spans="1:9" s="5" customFormat="1" ht="15" customHeight="1" x14ac:dyDescent="0.25">
      <c r="A289" s="9" t="s">
        <v>955</v>
      </c>
      <c r="B289" s="17" t="s">
        <v>564</v>
      </c>
      <c r="C289" s="65" t="s">
        <v>1354</v>
      </c>
      <c r="D289" s="10" t="s">
        <v>654</v>
      </c>
      <c r="E289" s="60">
        <f>28-4</f>
        <v>24</v>
      </c>
      <c r="F289" s="11"/>
      <c r="G289" s="11">
        <f t="shared" si="9"/>
        <v>24</v>
      </c>
      <c r="H289" s="12">
        <v>172.08</v>
      </c>
      <c r="I289" s="12">
        <f t="shared" si="10"/>
        <v>4129.92</v>
      </c>
    </row>
    <row r="290" spans="1:9" s="5" customFormat="1" ht="15" customHeight="1" x14ac:dyDescent="0.25">
      <c r="A290" s="9" t="s">
        <v>956</v>
      </c>
      <c r="B290" s="17" t="s">
        <v>564</v>
      </c>
      <c r="C290" s="65" t="s">
        <v>1354</v>
      </c>
      <c r="D290" s="10" t="s">
        <v>622</v>
      </c>
      <c r="E290" s="60">
        <v>16</v>
      </c>
      <c r="F290" s="11"/>
      <c r="G290" s="11">
        <f t="shared" si="9"/>
        <v>16</v>
      </c>
      <c r="H290" s="12">
        <v>172.08</v>
      </c>
      <c r="I290" s="12">
        <f t="shared" si="10"/>
        <v>2753.28</v>
      </c>
    </row>
    <row r="291" spans="1:9" s="5" customFormat="1" ht="31.5" x14ac:dyDescent="0.25">
      <c r="A291" s="9" t="s">
        <v>957</v>
      </c>
      <c r="B291" s="17"/>
      <c r="C291" s="65" t="s">
        <v>1354</v>
      </c>
      <c r="D291" s="10" t="s">
        <v>337</v>
      </c>
      <c r="E291" s="60">
        <v>3</v>
      </c>
      <c r="F291" s="11"/>
      <c r="G291" s="11">
        <f t="shared" si="9"/>
        <v>3</v>
      </c>
      <c r="H291" s="12"/>
      <c r="I291" s="12">
        <f t="shared" si="10"/>
        <v>0</v>
      </c>
    </row>
    <row r="292" spans="1:9" s="5" customFormat="1" ht="31.5" x14ac:dyDescent="0.25">
      <c r="A292" s="9" t="s">
        <v>958</v>
      </c>
      <c r="B292" s="17"/>
      <c r="C292" s="65" t="s">
        <v>1354</v>
      </c>
      <c r="D292" s="10" t="s">
        <v>535</v>
      </c>
      <c r="E292" s="60">
        <f>6-2</f>
        <v>4</v>
      </c>
      <c r="F292" s="11"/>
      <c r="G292" s="11">
        <f t="shared" si="9"/>
        <v>4</v>
      </c>
      <c r="H292" s="12">
        <v>130</v>
      </c>
      <c r="I292" s="12">
        <f t="shared" si="10"/>
        <v>520</v>
      </c>
    </row>
    <row r="293" spans="1:9" s="5" customFormat="1" ht="21.75" customHeight="1" x14ac:dyDescent="0.25">
      <c r="A293" s="9" t="s">
        <v>959</v>
      </c>
      <c r="B293" s="16">
        <v>45418</v>
      </c>
      <c r="C293" s="65" t="s">
        <v>1354</v>
      </c>
      <c r="D293" s="10" t="s">
        <v>565</v>
      </c>
      <c r="E293" s="60">
        <f>132-1-2-1-1-1-1-1-1-1-1</f>
        <v>121</v>
      </c>
      <c r="F293" s="11"/>
      <c r="G293" s="11">
        <f t="shared" ref="G293:G356" si="11">+E293-F293</f>
        <v>121</v>
      </c>
      <c r="H293" s="12">
        <v>61.36</v>
      </c>
      <c r="I293" s="12">
        <f t="shared" si="10"/>
        <v>7424.5599999999995</v>
      </c>
    </row>
    <row r="294" spans="1:9" s="5" customFormat="1" ht="15" customHeight="1" x14ac:dyDescent="0.25">
      <c r="A294" s="9" t="s">
        <v>960</v>
      </c>
      <c r="B294" s="22">
        <v>44193</v>
      </c>
      <c r="C294" s="65" t="s">
        <v>1354</v>
      </c>
      <c r="D294" s="10" t="s">
        <v>344</v>
      </c>
      <c r="E294" s="60">
        <f>6-1</f>
        <v>5</v>
      </c>
      <c r="F294" s="11"/>
      <c r="G294" s="11">
        <f t="shared" si="11"/>
        <v>5</v>
      </c>
      <c r="H294" s="12">
        <v>69</v>
      </c>
      <c r="I294" s="12">
        <f t="shared" si="10"/>
        <v>345</v>
      </c>
    </row>
    <row r="295" spans="1:9" s="5" customFormat="1" ht="15" customHeight="1" x14ac:dyDescent="0.25">
      <c r="A295" s="9" t="s">
        <v>961</v>
      </c>
      <c r="B295" s="22">
        <v>44193</v>
      </c>
      <c r="C295" s="65" t="s">
        <v>1354</v>
      </c>
      <c r="D295" s="10" t="s">
        <v>343</v>
      </c>
      <c r="E295" s="60">
        <v>3</v>
      </c>
      <c r="F295" s="11"/>
      <c r="G295" s="11">
        <f t="shared" si="11"/>
        <v>3</v>
      </c>
      <c r="H295" s="12">
        <v>69</v>
      </c>
      <c r="I295" s="12">
        <f t="shared" si="10"/>
        <v>207</v>
      </c>
    </row>
    <row r="296" spans="1:9" s="5" customFormat="1" ht="15" customHeight="1" x14ac:dyDescent="0.25">
      <c r="A296" s="9" t="s">
        <v>962</v>
      </c>
      <c r="B296" s="22">
        <v>44193</v>
      </c>
      <c r="C296" s="65" t="s">
        <v>1354</v>
      </c>
      <c r="D296" s="10" t="s">
        <v>345</v>
      </c>
      <c r="E296" s="60">
        <v>0</v>
      </c>
      <c r="F296" s="11"/>
      <c r="G296" s="11">
        <f t="shared" si="11"/>
        <v>0</v>
      </c>
      <c r="H296" s="12">
        <v>69</v>
      </c>
      <c r="I296" s="12">
        <f t="shared" si="10"/>
        <v>0</v>
      </c>
    </row>
    <row r="297" spans="1:9" s="5" customFormat="1" ht="15" customHeight="1" x14ac:dyDescent="0.25">
      <c r="A297" s="9" t="s">
        <v>963</v>
      </c>
      <c r="B297" s="17" t="s">
        <v>566</v>
      </c>
      <c r="C297" s="65" t="s">
        <v>1354</v>
      </c>
      <c r="D297" s="10" t="s">
        <v>567</v>
      </c>
      <c r="E297" s="60">
        <v>4</v>
      </c>
      <c r="F297" s="11"/>
      <c r="G297" s="11">
        <f t="shared" si="11"/>
        <v>4</v>
      </c>
      <c r="H297" s="12">
        <v>1132.8</v>
      </c>
      <c r="I297" s="12">
        <f t="shared" si="10"/>
        <v>4531.2</v>
      </c>
    </row>
    <row r="298" spans="1:9" s="5" customFormat="1" ht="15" customHeight="1" x14ac:dyDescent="0.25">
      <c r="A298" s="9" t="s">
        <v>964</v>
      </c>
      <c r="B298" s="17"/>
      <c r="C298" s="65" t="s">
        <v>1354</v>
      </c>
      <c r="D298" s="10" t="s">
        <v>411</v>
      </c>
      <c r="E298" s="60">
        <v>4</v>
      </c>
      <c r="F298" s="11"/>
      <c r="G298" s="11">
        <f t="shared" si="11"/>
        <v>4</v>
      </c>
      <c r="H298" s="12"/>
      <c r="I298" s="12">
        <f t="shared" si="10"/>
        <v>0</v>
      </c>
    </row>
    <row r="299" spans="1:9" s="5" customFormat="1" ht="15" customHeight="1" x14ac:dyDescent="0.25">
      <c r="A299" s="9" t="s">
        <v>965</v>
      </c>
      <c r="B299" s="17"/>
      <c r="C299" s="65" t="s">
        <v>1354</v>
      </c>
      <c r="D299" s="10" t="s">
        <v>410</v>
      </c>
      <c r="E299" s="60">
        <v>16</v>
      </c>
      <c r="F299" s="11"/>
      <c r="G299" s="11">
        <f t="shared" si="11"/>
        <v>16</v>
      </c>
      <c r="H299" s="12"/>
      <c r="I299" s="12">
        <f t="shared" si="10"/>
        <v>0</v>
      </c>
    </row>
    <row r="300" spans="1:9" s="5" customFormat="1" ht="15" customHeight="1" x14ac:dyDescent="0.25">
      <c r="A300" s="9" t="s">
        <v>966</v>
      </c>
      <c r="B300" s="16">
        <v>44652</v>
      </c>
      <c r="C300" s="65" t="s">
        <v>1354</v>
      </c>
      <c r="D300" s="10" t="s">
        <v>568</v>
      </c>
      <c r="E300" s="60">
        <v>0</v>
      </c>
      <c r="F300" s="11"/>
      <c r="G300" s="11">
        <f t="shared" si="11"/>
        <v>0</v>
      </c>
      <c r="H300" s="12">
        <v>1014</v>
      </c>
      <c r="I300" s="12">
        <f t="shared" si="10"/>
        <v>0</v>
      </c>
    </row>
    <row r="301" spans="1:9" s="5" customFormat="1" ht="31.5" x14ac:dyDescent="0.25">
      <c r="A301" s="9" t="s">
        <v>967</v>
      </c>
      <c r="B301" s="17"/>
      <c r="C301" s="65" t="s">
        <v>1354</v>
      </c>
      <c r="D301" s="10" t="s">
        <v>96</v>
      </c>
      <c r="E301" s="60">
        <v>0</v>
      </c>
      <c r="F301" s="11"/>
      <c r="G301" s="11">
        <f t="shared" si="11"/>
        <v>0</v>
      </c>
      <c r="H301" s="12"/>
      <c r="I301" s="12">
        <f t="shared" si="10"/>
        <v>0</v>
      </c>
    </row>
    <row r="302" spans="1:9" s="5" customFormat="1" ht="15" customHeight="1" x14ac:dyDescent="0.25">
      <c r="A302" s="9" t="s">
        <v>968</v>
      </c>
      <c r="B302" s="17"/>
      <c r="C302" s="65" t="s">
        <v>1354</v>
      </c>
      <c r="D302" s="10" t="s">
        <v>95</v>
      </c>
      <c r="E302" s="60">
        <f>7-1-3</f>
        <v>3</v>
      </c>
      <c r="F302" s="11"/>
      <c r="G302" s="11">
        <f t="shared" si="11"/>
        <v>3</v>
      </c>
      <c r="H302" s="12">
        <v>75</v>
      </c>
      <c r="I302" s="12">
        <f t="shared" si="10"/>
        <v>225</v>
      </c>
    </row>
    <row r="303" spans="1:9" s="5" customFormat="1" ht="15" customHeight="1" x14ac:dyDescent="0.25">
      <c r="A303" s="9" t="s">
        <v>969</v>
      </c>
      <c r="B303" s="17"/>
      <c r="C303" s="65" t="s">
        <v>1354</v>
      </c>
      <c r="D303" s="13" t="s">
        <v>302</v>
      </c>
      <c r="E303" s="60">
        <v>0</v>
      </c>
      <c r="F303" s="11"/>
      <c r="G303" s="11">
        <f t="shared" si="11"/>
        <v>0</v>
      </c>
      <c r="H303" s="12"/>
      <c r="I303" s="12">
        <f t="shared" si="10"/>
        <v>0</v>
      </c>
    </row>
    <row r="304" spans="1:9" s="5" customFormat="1" ht="15" customHeight="1" x14ac:dyDescent="0.25">
      <c r="A304" s="9" t="s">
        <v>970</v>
      </c>
      <c r="B304" s="22" t="s">
        <v>564</v>
      </c>
      <c r="C304" s="65" t="s">
        <v>1354</v>
      </c>
      <c r="D304" s="10" t="s">
        <v>368</v>
      </c>
      <c r="E304" s="60">
        <v>5</v>
      </c>
      <c r="F304" s="11"/>
      <c r="G304" s="11">
        <f t="shared" si="11"/>
        <v>5</v>
      </c>
      <c r="H304" s="12"/>
      <c r="I304" s="12">
        <f t="shared" si="10"/>
        <v>0</v>
      </c>
    </row>
    <row r="305" spans="1:9" s="5" customFormat="1" ht="15" customHeight="1" x14ac:dyDescent="0.25">
      <c r="A305" s="9" t="s">
        <v>971</v>
      </c>
      <c r="B305" s="22" t="s">
        <v>564</v>
      </c>
      <c r="C305" s="65" t="s">
        <v>1354</v>
      </c>
      <c r="D305" s="10" t="s">
        <v>214</v>
      </c>
      <c r="E305" s="60">
        <v>7</v>
      </c>
      <c r="F305" s="11"/>
      <c r="G305" s="11">
        <f t="shared" si="11"/>
        <v>7</v>
      </c>
      <c r="H305" s="12">
        <v>79</v>
      </c>
      <c r="I305" s="12">
        <f t="shared" si="10"/>
        <v>553</v>
      </c>
    </row>
    <row r="306" spans="1:9" s="5" customFormat="1" ht="15" customHeight="1" x14ac:dyDescent="0.25">
      <c r="A306" s="9" t="s">
        <v>972</v>
      </c>
      <c r="B306" s="22">
        <v>44193</v>
      </c>
      <c r="C306" s="65" t="s">
        <v>1354</v>
      </c>
      <c r="D306" s="13" t="s">
        <v>304</v>
      </c>
      <c r="E306" s="60">
        <v>180</v>
      </c>
      <c r="F306" s="11"/>
      <c r="G306" s="11">
        <f t="shared" si="11"/>
        <v>180</v>
      </c>
      <c r="H306" s="12">
        <v>10.33</v>
      </c>
      <c r="I306" s="12">
        <f t="shared" si="10"/>
        <v>1859.4</v>
      </c>
    </row>
    <row r="307" spans="1:9" s="5" customFormat="1" ht="15" customHeight="1" x14ac:dyDescent="0.25">
      <c r="A307" s="9" t="s">
        <v>973</v>
      </c>
      <c r="B307" s="17" t="s">
        <v>564</v>
      </c>
      <c r="C307" s="65" t="s">
        <v>1354</v>
      </c>
      <c r="D307" s="10" t="s">
        <v>281</v>
      </c>
      <c r="E307" s="60">
        <v>74</v>
      </c>
      <c r="F307" s="11"/>
      <c r="G307" s="11">
        <f t="shared" si="11"/>
        <v>74</v>
      </c>
      <c r="H307" s="12">
        <v>25</v>
      </c>
      <c r="I307" s="12">
        <f t="shared" si="10"/>
        <v>1850</v>
      </c>
    </row>
    <row r="308" spans="1:9" s="5" customFormat="1" ht="15" customHeight="1" x14ac:dyDescent="0.25">
      <c r="A308" s="9" t="s">
        <v>974</v>
      </c>
      <c r="B308" s="16">
        <v>45414</v>
      </c>
      <c r="C308" s="65" t="s">
        <v>1354</v>
      </c>
      <c r="D308" s="10" t="s">
        <v>536</v>
      </c>
      <c r="E308" s="60">
        <f>166-3-3-4-2-2-2</f>
        <v>150</v>
      </c>
      <c r="F308" s="11"/>
      <c r="G308" s="11">
        <f t="shared" si="11"/>
        <v>150</v>
      </c>
      <c r="H308" s="12">
        <v>15</v>
      </c>
      <c r="I308" s="12">
        <f t="shared" si="10"/>
        <v>2250</v>
      </c>
    </row>
    <row r="309" spans="1:9" s="5" customFormat="1" ht="15" customHeight="1" x14ac:dyDescent="0.25">
      <c r="A309" s="9" t="s">
        <v>975</v>
      </c>
      <c r="B309" s="17" t="s">
        <v>564</v>
      </c>
      <c r="C309" s="65" t="s">
        <v>1354</v>
      </c>
      <c r="D309" s="10" t="s">
        <v>279</v>
      </c>
      <c r="E309" s="60">
        <v>26</v>
      </c>
      <c r="F309" s="11"/>
      <c r="G309" s="11">
        <f t="shared" si="11"/>
        <v>26</v>
      </c>
      <c r="H309" s="12">
        <v>25</v>
      </c>
      <c r="I309" s="12">
        <f t="shared" si="10"/>
        <v>650</v>
      </c>
    </row>
    <row r="310" spans="1:9" s="5" customFormat="1" ht="15" customHeight="1" x14ac:dyDescent="0.25">
      <c r="A310" s="9" t="s">
        <v>976</v>
      </c>
      <c r="B310" s="17" t="s">
        <v>569</v>
      </c>
      <c r="C310" s="65" t="s">
        <v>1354</v>
      </c>
      <c r="D310" s="10" t="s">
        <v>548</v>
      </c>
      <c r="E310" s="60">
        <f>72-1-2</f>
        <v>69</v>
      </c>
      <c r="F310" s="11"/>
      <c r="G310" s="11">
        <f t="shared" si="11"/>
        <v>69</v>
      </c>
      <c r="H310" s="12">
        <v>25</v>
      </c>
      <c r="I310" s="12">
        <f t="shared" si="10"/>
        <v>1725</v>
      </c>
    </row>
    <row r="311" spans="1:9" s="5" customFormat="1" ht="15" customHeight="1" x14ac:dyDescent="0.25">
      <c r="A311" s="9" t="s">
        <v>977</v>
      </c>
      <c r="B311" s="16">
        <v>45019</v>
      </c>
      <c r="C311" s="65" t="s">
        <v>1354</v>
      </c>
      <c r="D311" s="10" t="s">
        <v>570</v>
      </c>
      <c r="E311" s="60">
        <v>6</v>
      </c>
      <c r="F311" s="11"/>
      <c r="G311" s="11">
        <f t="shared" si="11"/>
        <v>6</v>
      </c>
      <c r="H311" s="12">
        <v>172.08</v>
      </c>
      <c r="I311" s="12">
        <f t="shared" si="10"/>
        <v>1032.48</v>
      </c>
    </row>
    <row r="312" spans="1:9" s="5" customFormat="1" ht="15" customHeight="1" x14ac:dyDescent="0.25">
      <c r="A312" s="9" t="s">
        <v>978</v>
      </c>
      <c r="B312" s="17" t="s">
        <v>571</v>
      </c>
      <c r="C312" s="65" t="s">
        <v>1354</v>
      </c>
      <c r="D312" s="13" t="s">
        <v>303</v>
      </c>
      <c r="E312" s="60">
        <v>39</v>
      </c>
      <c r="F312" s="11"/>
      <c r="G312" s="11">
        <f t="shared" si="11"/>
        <v>39</v>
      </c>
      <c r="H312" s="12">
        <v>90</v>
      </c>
      <c r="I312" s="12">
        <f t="shared" si="10"/>
        <v>3510</v>
      </c>
    </row>
    <row r="313" spans="1:9" s="5" customFormat="1" ht="15" customHeight="1" x14ac:dyDescent="0.25">
      <c r="A313" s="9" t="s">
        <v>979</v>
      </c>
      <c r="B313" s="16">
        <v>45418</v>
      </c>
      <c r="C313" s="65" t="s">
        <v>1354</v>
      </c>
      <c r="D313" s="10" t="s">
        <v>255</v>
      </c>
      <c r="E313" s="60">
        <f>78-1-1-1-1-1-1-1-1</f>
        <v>70</v>
      </c>
      <c r="F313" s="11"/>
      <c r="G313" s="11">
        <f t="shared" si="11"/>
        <v>70</v>
      </c>
      <c r="H313" s="12">
        <v>82.6</v>
      </c>
      <c r="I313" s="12">
        <f t="shared" si="10"/>
        <v>5782</v>
      </c>
    </row>
    <row r="314" spans="1:9" s="5" customFormat="1" ht="15" customHeight="1" x14ac:dyDescent="0.25">
      <c r="A314" s="9" t="s">
        <v>980</v>
      </c>
      <c r="B314" s="16">
        <v>45418</v>
      </c>
      <c r="C314" s="65" t="s">
        <v>1354</v>
      </c>
      <c r="D314" s="10" t="s">
        <v>254</v>
      </c>
      <c r="E314" s="60">
        <v>53</v>
      </c>
      <c r="F314" s="11"/>
      <c r="G314" s="11">
        <f t="shared" si="11"/>
        <v>53</v>
      </c>
      <c r="H314" s="12">
        <v>82.6</v>
      </c>
      <c r="I314" s="12">
        <f t="shared" si="10"/>
        <v>4377.7999999999993</v>
      </c>
    </row>
    <row r="315" spans="1:9" s="5" customFormat="1" ht="15" customHeight="1" x14ac:dyDescent="0.25">
      <c r="A315" s="9" t="s">
        <v>981</v>
      </c>
      <c r="B315" s="17"/>
      <c r="C315" s="65" t="s">
        <v>1354</v>
      </c>
      <c r="D315" s="10" t="s">
        <v>253</v>
      </c>
      <c r="E315" s="60">
        <v>4</v>
      </c>
      <c r="F315" s="11"/>
      <c r="G315" s="11">
        <f t="shared" si="11"/>
        <v>4</v>
      </c>
      <c r="H315" s="12"/>
      <c r="I315" s="12">
        <f t="shared" si="10"/>
        <v>0</v>
      </c>
    </row>
    <row r="316" spans="1:9" s="5" customFormat="1" ht="15" customHeight="1" x14ac:dyDescent="0.25">
      <c r="A316" s="9" t="s">
        <v>982</v>
      </c>
      <c r="B316" s="25">
        <v>45418</v>
      </c>
      <c r="C316" s="65" t="s">
        <v>1354</v>
      </c>
      <c r="D316" s="10" t="s">
        <v>572</v>
      </c>
      <c r="E316" s="60">
        <f>60-1</f>
        <v>59</v>
      </c>
      <c r="F316" s="11"/>
      <c r="G316" s="11">
        <f t="shared" si="11"/>
        <v>59</v>
      </c>
      <c r="H316" s="12">
        <v>127.83</v>
      </c>
      <c r="I316" s="12">
        <f t="shared" si="10"/>
        <v>7541.97</v>
      </c>
    </row>
    <row r="317" spans="1:9" s="5" customFormat="1" ht="15" customHeight="1" x14ac:dyDescent="0.25">
      <c r="A317" s="9" t="s">
        <v>983</v>
      </c>
      <c r="B317" s="10" t="s">
        <v>573</v>
      </c>
      <c r="C317" s="65" t="s">
        <v>1354</v>
      </c>
      <c r="D317" s="10" t="s">
        <v>99</v>
      </c>
      <c r="E317" s="60">
        <v>5</v>
      </c>
      <c r="F317" s="11"/>
      <c r="G317" s="11">
        <f t="shared" si="11"/>
        <v>5</v>
      </c>
      <c r="H317" s="12">
        <v>115.53</v>
      </c>
      <c r="I317" s="12">
        <f t="shared" si="10"/>
        <v>577.65</v>
      </c>
    </row>
    <row r="318" spans="1:9" s="5" customFormat="1" ht="15" customHeight="1" x14ac:dyDescent="0.25">
      <c r="A318" s="9" t="s">
        <v>984</v>
      </c>
      <c r="B318" s="25">
        <v>45019</v>
      </c>
      <c r="C318" s="65" t="s">
        <v>1354</v>
      </c>
      <c r="D318" s="10" t="s">
        <v>101</v>
      </c>
      <c r="E318" s="60">
        <f>82-24</f>
        <v>58</v>
      </c>
      <c r="F318" s="11"/>
      <c r="G318" s="11">
        <f t="shared" si="11"/>
        <v>58</v>
      </c>
      <c r="H318" s="12">
        <v>154.51</v>
      </c>
      <c r="I318" s="12">
        <f t="shared" si="10"/>
        <v>8961.58</v>
      </c>
    </row>
    <row r="319" spans="1:9" s="5" customFormat="1" ht="15" customHeight="1" x14ac:dyDescent="0.25">
      <c r="A319" s="9" t="s">
        <v>985</v>
      </c>
      <c r="B319" s="10" t="s">
        <v>573</v>
      </c>
      <c r="C319" s="65" t="s">
        <v>1354</v>
      </c>
      <c r="D319" s="10" t="s">
        <v>100</v>
      </c>
      <c r="E319" s="60">
        <v>5</v>
      </c>
      <c r="F319" s="11"/>
      <c r="G319" s="11">
        <f t="shared" si="11"/>
        <v>5</v>
      </c>
      <c r="H319" s="12">
        <v>115.53</v>
      </c>
      <c r="I319" s="12">
        <f t="shared" si="10"/>
        <v>577.65</v>
      </c>
    </row>
    <row r="320" spans="1:9" s="5" customFormat="1" ht="15" customHeight="1" x14ac:dyDescent="0.25">
      <c r="A320" s="9" t="s">
        <v>986</v>
      </c>
      <c r="B320" s="25">
        <v>45019</v>
      </c>
      <c r="C320" s="65" t="s">
        <v>1354</v>
      </c>
      <c r="D320" s="10" t="s">
        <v>98</v>
      </c>
      <c r="E320" s="60">
        <v>33</v>
      </c>
      <c r="F320" s="11"/>
      <c r="G320" s="11">
        <f t="shared" si="11"/>
        <v>33</v>
      </c>
      <c r="H320" s="12">
        <v>115.53</v>
      </c>
      <c r="I320" s="12">
        <f t="shared" si="10"/>
        <v>3812.4900000000002</v>
      </c>
    </row>
    <row r="321" spans="1:9" s="5" customFormat="1" ht="15" customHeight="1" x14ac:dyDescent="0.25">
      <c r="A321" s="9" t="s">
        <v>987</v>
      </c>
      <c r="B321" s="16">
        <v>45418</v>
      </c>
      <c r="C321" s="65" t="s">
        <v>1354</v>
      </c>
      <c r="D321" s="10" t="s">
        <v>574</v>
      </c>
      <c r="E321" s="60">
        <f>1400-200-100-100-100-100-100</f>
        <v>700</v>
      </c>
      <c r="F321" s="11"/>
      <c r="G321" s="11">
        <f t="shared" si="11"/>
        <v>700</v>
      </c>
      <c r="H321" s="12">
        <v>4.04</v>
      </c>
      <c r="I321" s="12">
        <f t="shared" si="10"/>
        <v>2828</v>
      </c>
    </row>
    <row r="322" spans="1:9" s="5" customFormat="1" ht="15" customHeight="1" x14ac:dyDescent="0.25">
      <c r="A322" s="9" t="s">
        <v>988</v>
      </c>
      <c r="B322" s="16">
        <v>45418</v>
      </c>
      <c r="C322" s="65" t="s">
        <v>1354</v>
      </c>
      <c r="D322" s="10" t="s">
        <v>575</v>
      </c>
      <c r="E322" s="60">
        <f>16*100</f>
        <v>1600</v>
      </c>
      <c r="F322" s="11"/>
      <c r="G322" s="11">
        <f t="shared" si="11"/>
        <v>1600</v>
      </c>
      <c r="H322" s="12">
        <v>7.97</v>
      </c>
      <c r="I322" s="12">
        <f t="shared" si="10"/>
        <v>12752</v>
      </c>
    </row>
    <row r="323" spans="1:9" s="5" customFormat="1" ht="15" customHeight="1" x14ac:dyDescent="0.25">
      <c r="A323" s="9" t="s">
        <v>989</v>
      </c>
      <c r="B323" s="16">
        <v>45418</v>
      </c>
      <c r="C323" s="65" t="s">
        <v>1354</v>
      </c>
      <c r="D323" s="10" t="s">
        <v>576</v>
      </c>
      <c r="E323" s="60">
        <f>700-100-100-100-100-100</f>
        <v>200</v>
      </c>
      <c r="F323" s="11"/>
      <c r="G323" s="11">
        <f t="shared" si="11"/>
        <v>200</v>
      </c>
      <c r="H323" s="12">
        <v>10.56</v>
      </c>
      <c r="I323" s="12">
        <f t="shared" si="10"/>
        <v>2112</v>
      </c>
    </row>
    <row r="324" spans="1:9" s="5" customFormat="1" ht="15" customHeight="1" x14ac:dyDescent="0.25">
      <c r="A324" s="9" t="s">
        <v>990</v>
      </c>
      <c r="B324" s="17" t="s">
        <v>571</v>
      </c>
      <c r="C324" s="65" t="s">
        <v>1354</v>
      </c>
      <c r="D324" s="10" t="s">
        <v>53</v>
      </c>
      <c r="E324" s="60">
        <v>2</v>
      </c>
      <c r="F324" s="11"/>
      <c r="G324" s="11">
        <f t="shared" si="11"/>
        <v>2</v>
      </c>
      <c r="H324" s="12">
        <v>181.01</v>
      </c>
      <c r="I324" s="12">
        <f t="shared" si="10"/>
        <v>362.02</v>
      </c>
    </row>
    <row r="325" spans="1:9" s="5" customFormat="1" ht="15" customHeight="1" x14ac:dyDescent="0.25">
      <c r="A325" s="9" t="s">
        <v>991</v>
      </c>
      <c r="B325" s="16">
        <v>45421</v>
      </c>
      <c r="C325" s="65" t="s">
        <v>1354</v>
      </c>
      <c r="D325" s="10" t="s">
        <v>260</v>
      </c>
      <c r="E325" s="60">
        <f>130+1-1-1-1-1-2-3-1</f>
        <v>121</v>
      </c>
      <c r="F325" s="11"/>
      <c r="G325" s="11">
        <f t="shared" si="11"/>
        <v>121</v>
      </c>
      <c r="H325" s="12">
        <v>541.91</v>
      </c>
      <c r="I325" s="12">
        <f t="shared" si="10"/>
        <v>65571.11</v>
      </c>
    </row>
    <row r="326" spans="1:9" s="5" customFormat="1" ht="15" customHeight="1" x14ac:dyDescent="0.25">
      <c r="A326" s="9" t="s">
        <v>992</v>
      </c>
      <c r="B326" s="16">
        <v>45418</v>
      </c>
      <c r="C326" s="65" t="s">
        <v>1354</v>
      </c>
      <c r="D326" s="10" t="s">
        <v>256</v>
      </c>
      <c r="E326" s="60">
        <f>96-1-1-1-1-2-1-1</f>
        <v>88</v>
      </c>
      <c r="F326" s="11"/>
      <c r="G326" s="11">
        <f t="shared" si="11"/>
        <v>88</v>
      </c>
      <c r="H326" s="12">
        <v>94.4</v>
      </c>
      <c r="I326" s="12">
        <f t="shared" ref="I326:I389" si="12">+G326*H326</f>
        <v>8307.2000000000007</v>
      </c>
    </row>
    <row r="327" spans="1:9" s="5" customFormat="1" ht="31.5" x14ac:dyDescent="0.25">
      <c r="A327" s="9" t="s">
        <v>993</v>
      </c>
      <c r="B327" s="17"/>
      <c r="C327" s="65" t="s">
        <v>1354</v>
      </c>
      <c r="D327" s="10" t="s">
        <v>500</v>
      </c>
      <c r="E327" s="60">
        <f>24-1-1-1</f>
        <v>21</v>
      </c>
      <c r="F327" s="11"/>
      <c r="G327" s="11">
        <f t="shared" si="11"/>
        <v>21</v>
      </c>
      <c r="H327" s="12">
        <v>155</v>
      </c>
      <c r="I327" s="12">
        <f t="shared" si="12"/>
        <v>3255</v>
      </c>
    </row>
    <row r="328" spans="1:9" s="5" customFormat="1" ht="15" customHeight="1" x14ac:dyDescent="0.25">
      <c r="A328" s="9" t="s">
        <v>994</v>
      </c>
      <c r="B328" s="17" t="s">
        <v>577</v>
      </c>
      <c r="C328" s="65" t="s">
        <v>1354</v>
      </c>
      <c r="D328" s="10" t="s">
        <v>54</v>
      </c>
      <c r="E328" s="60">
        <v>1</v>
      </c>
      <c r="F328" s="11"/>
      <c r="G328" s="11">
        <f t="shared" si="11"/>
        <v>1</v>
      </c>
      <c r="H328" s="12">
        <v>676.5</v>
      </c>
      <c r="I328" s="12">
        <f t="shared" si="12"/>
        <v>676.5</v>
      </c>
    </row>
    <row r="329" spans="1:9" s="5" customFormat="1" ht="15" customHeight="1" x14ac:dyDescent="0.25">
      <c r="A329" s="9" t="s">
        <v>995</v>
      </c>
      <c r="B329" s="16">
        <v>45414</v>
      </c>
      <c r="C329" s="65" t="s">
        <v>1354</v>
      </c>
      <c r="D329" s="10" t="s">
        <v>90</v>
      </c>
      <c r="E329" s="60">
        <v>0</v>
      </c>
      <c r="F329" s="11"/>
      <c r="G329" s="11">
        <f t="shared" si="11"/>
        <v>0</v>
      </c>
      <c r="H329" s="12">
        <v>413</v>
      </c>
      <c r="I329" s="12">
        <f t="shared" si="12"/>
        <v>0</v>
      </c>
    </row>
    <row r="330" spans="1:9" s="5" customFormat="1" ht="15" customHeight="1" x14ac:dyDescent="0.25">
      <c r="A330" s="9" t="s">
        <v>996</v>
      </c>
      <c r="B330" s="17" t="s">
        <v>566</v>
      </c>
      <c r="C330" s="65" t="s">
        <v>1354</v>
      </c>
      <c r="D330" s="10" t="s">
        <v>222</v>
      </c>
      <c r="E330" s="60">
        <f>14-1</f>
        <v>13</v>
      </c>
      <c r="F330" s="11"/>
      <c r="G330" s="11">
        <f t="shared" si="11"/>
        <v>13</v>
      </c>
      <c r="H330" s="12">
        <v>4012</v>
      </c>
      <c r="I330" s="12">
        <f t="shared" si="12"/>
        <v>52156</v>
      </c>
    </row>
    <row r="331" spans="1:9" s="5" customFormat="1" ht="15" customHeight="1" x14ac:dyDescent="0.25">
      <c r="A331" s="9" t="s">
        <v>997</v>
      </c>
      <c r="B331" s="16">
        <v>45020</v>
      </c>
      <c r="C331" s="65" t="s">
        <v>1354</v>
      </c>
      <c r="D331" s="10" t="s">
        <v>221</v>
      </c>
      <c r="E331" s="60">
        <v>10</v>
      </c>
      <c r="F331" s="11"/>
      <c r="G331" s="11">
        <f t="shared" si="11"/>
        <v>10</v>
      </c>
      <c r="H331" s="12">
        <v>2141.6999999999998</v>
      </c>
      <c r="I331" s="12">
        <f t="shared" si="12"/>
        <v>21417</v>
      </c>
    </row>
    <row r="332" spans="1:9" s="5" customFormat="1" ht="31.5" x14ac:dyDescent="0.25">
      <c r="A332" s="9" t="s">
        <v>998</v>
      </c>
      <c r="B332" s="16">
        <v>45414</v>
      </c>
      <c r="C332" s="65" t="s">
        <v>1354</v>
      </c>
      <c r="D332" s="10" t="s">
        <v>609</v>
      </c>
      <c r="E332" s="60">
        <f>122-1-2-36-1-1-3</f>
        <v>78</v>
      </c>
      <c r="F332" s="11"/>
      <c r="G332" s="11">
        <f t="shared" si="11"/>
        <v>78</v>
      </c>
      <c r="H332" s="12">
        <v>40.119999999999997</v>
      </c>
      <c r="I332" s="12">
        <f t="shared" si="12"/>
        <v>3129.3599999999997</v>
      </c>
    </row>
    <row r="333" spans="1:9" s="5" customFormat="1" ht="15" customHeight="1" x14ac:dyDescent="0.25">
      <c r="A333" s="9" t="s">
        <v>999</v>
      </c>
      <c r="B333" s="26" t="s">
        <v>564</v>
      </c>
      <c r="C333" s="65" t="s">
        <v>1354</v>
      </c>
      <c r="D333" s="10" t="s">
        <v>106</v>
      </c>
      <c r="E333" s="60">
        <f>17+1</f>
        <v>18</v>
      </c>
      <c r="F333" s="11"/>
      <c r="G333" s="11">
        <f t="shared" si="11"/>
        <v>18</v>
      </c>
      <c r="H333" s="23">
        <v>1235</v>
      </c>
      <c r="I333" s="12">
        <f t="shared" si="12"/>
        <v>22230</v>
      </c>
    </row>
    <row r="334" spans="1:9" s="5" customFormat="1" ht="15" customHeight="1" x14ac:dyDescent="0.25">
      <c r="A334" s="9" t="s">
        <v>1000</v>
      </c>
      <c r="B334" s="16">
        <v>45414</v>
      </c>
      <c r="C334" s="65" t="s">
        <v>1354</v>
      </c>
      <c r="D334" s="10" t="s">
        <v>114</v>
      </c>
      <c r="E334" s="60">
        <f>468-12-12-12-12</f>
        <v>420</v>
      </c>
      <c r="F334" s="11"/>
      <c r="G334" s="11">
        <f t="shared" si="11"/>
        <v>420</v>
      </c>
      <c r="H334" s="12">
        <v>51.13</v>
      </c>
      <c r="I334" s="12">
        <f t="shared" si="12"/>
        <v>21474.600000000002</v>
      </c>
    </row>
    <row r="335" spans="1:9" s="5" customFormat="1" ht="18.600000000000001" customHeight="1" x14ac:dyDescent="0.25">
      <c r="A335" s="9" t="s">
        <v>1001</v>
      </c>
      <c r="B335" s="16">
        <v>45414</v>
      </c>
      <c r="C335" s="65" t="s">
        <v>1354</v>
      </c>
      <c r="D335" s="10" t="s">
        <v>113</v>
      </c>
      <c r="E335" s="60">
        <f>1176-12</f>
        <v>1164</v>
      </c>
      <c r="F335" s="11"/>
      <c r="G335" s="11">
        <f t="shared" si="11"/>
        <v>1164</v>
      </c>
      <c r="H335" s="12">
        <v>51.13</v>
      </c>
      <c r="I335" s="12">
        <f t="shared" si="12"/>
        <v>59515.32</v>
      </c>
    </row>
    <row r="336" spans="1:9" s="5" customFormat="1" ht="15" customHeight="1" x14ac:dyDescent="0.25">
      <c r="A336" s="9" t="s">
        <v>1002</v>
      </c>
      <c r="B336" s="16">
        <v>45418</v>
      </c>
      <c r="C336" s="65" t="s">
        <v>1354</v>
      </c>
      <c r="D336" s="10" t="s">
        <v>115</v>
      </c>
      <c r="E336" s="60">
        <f>365-6-12-6-6-6-12-12-6</f>
        <v>299</v>
      </c>
      <c r="F336" s="11"/>
      <c r="G336" s="11">
        <f t="shared" si="11"/>
        <v>299</v>
      </c>
      <c r="H336" s="12">
        <v>101.87</v>
      </c>
      <c r="I336" s="12">
        <f t="shared" si="12"/>
        <v>30459.13</v>
      </c>
    </row>
    <row r="337" spans="1:9" s="5" customFormat="1" ht="15" customHeight="1" x14ac:dyDescent="0.25">
      <c r="A337" s="9" t="s">
        <v>1003</v>
      </c>
      <c r="B337" s="16">
        <v>45414</v>
      </c>
      <c r="C337" s="65" t="s">
        <v>1354</v>
      </c>
      <c r="D337" s="10" t="s">
        <v>71</v>
      </c>
      <c r="E337" s="60">
        <f>80+14+40-3-2-3</f>
        <v>126</v>
      </c>
      <c r="F337" s="11"/>
      <c r="G337" s="11">
        <f t="shared" si="11"/>
        <v>126</v>
      </c>
      <c r="H337" s="12">
        <v>42.48</v>
      </c>
      <c r="I337" s="12">
        <f t="shared" si="12"/>
        <v>5352.48</v>
      </c>
    </row>
    <row r="338" spans="1:9" s="5" customFormat="1" ht="31.5" x14ac:dyDescent="0.25">
      <c r="A338" s="9" t="s">
        <v>1004</v>
      </c>
      <c r="B338" s="16">
        <v>45414</v>
      </c>
      <c r="C338" s="65" t="s">
        <v>1354</v>
      </c>
      <c r="D338" s="10" t="s">
        <v>72</v>
      </c>
      <c r="E338" s="60">
        <f>40+32+16-4-2</f>
        <v>82</v>
      </c>
      <c r="F338" s="11"/>
      <c r="G338" s="11">
        <f t="shared" si="11"/>
        <v>82</v>
      </c>
      <c r="H338" s="12">
        <v>42.48</v>
      </c>
      <c r="I338" s="12">
        <f t="shared" si="12"/>
        <v>3483.3599999999997</v>
      </c>
    </row>
    <row r="339" spans="1:9" s="5" customFormat="1" ht="31.5" x14ac:dyDescent="0.25">
      <c r="A339" s="9" t="s">
        <v>1005</v>
      </c>
      <c r="B339" s="16">
        <v>45414</v>
      </c>
      <c r="C339" s="65" t="s">
        <v>1354</v>
      </c>
      <c r="D339" s="10" t="s">
        <v>73</v>
      </c>
      <c r="E339" s="60">
        <f>34+40</f>
        <v>74</v>
      </c>
      <c r="F339" s="11"/>
      <c r="G339" s="11">
        <f t="shared" si="11"/>
        <v>74</v>
      </c>
      <c r="H339" s="12">
        <v>42.48</v>
      </c>
      <c r="I339" s="12">
        <f t="shared" si="12"/>
        <v>3143.52</v>
      </c>
    </row>
    <row r="340" spans="1:9" s="5" customFormat="1" ht="31.5" x14ac:dyDescent="0.25">
      <c r="A340" s="9" t="s">
        <v>1006</v>
      </c>
      <c r="B340" s="16">
        <v>45414</v>
      </c>
      <c r="C340" s="65" t="s">
        <v>1354</v>
      </c>
      <c r="D340" s="10" t="s">
        <v>70</v>
      </c>
      <c r="E340" s="60">
        <f>24+40</f>
        <v>64</v>
      </c>
      <c r="F340" s="11"/>
      <c r="G340" s="11">
        <f t="shared" si="11"/>
        <v>64</v>
      </c>
      <c r="H340" s="12">
        <v>42.48</v>
      </c>
      <c r="I340" s="12">
        <f t="shared" si="12"/>
        <v>2718.72</v>
      </c>
    </row>
    <row r="341" spans="1:9" s="5" customFormat="1" ht="31.5" x14ac:dyDescent="0.25">
      <c r="A341" s="9" t="s">
        <v>1007</v>
      </c>
      <c r="B341" s="17"/>
      <c r="C341" s="65" t="s">
        <v>1354</v>
      </c>
      <c r="D341" s="10" t="s">
        <v>414</v>
      </c>
      <c r="E341" s="60">
        <v>25</v>
      </c>
      <c r="F341" s="11"/>
      <c r="G341" s="11">
        <f t="shared" si="11"/>
        <v>25</v>
      </c>
      <c r="H341" s="12"/>
      <c r="I341" s="12">
        <f t="shared" si="12"/>
        <v>0</v>
      </c>
    </row>
    <row r="342" spans="1:9" s="5" customFormat="1" ht="15" customHeight="1" x14ac:dyDescent="0.25">
      <c r="A342" s="9" t="s">
        <v>1008</v>
      </c>
      <c r="B342" s="16">
        <v>45418</v>
      </c>
      <c r="C342" s="65" t="s">
        <v>1354</v>
      </c>
      <c r="D342" s="10" t="s">
        <v>102</v>
      </c>
      <c r="E342" s="60">
        <v>17</v>
      </c>
      <c r="F342" s="11"/>
      <c r="G342" s="11">
        <f t="shared" si="11"/>
        <v>17</v>
      </c>
      <c r="H342" s="12">
        <v>336.3</v>
      </c>
      <c r="I342" s="12">
        <f t="shared" si="12"/>
        <v>5717.1</v>
      </c>
    </row>
    <row r="343" spans="1:9" s="5" customFormat="1" ht="15" customHeight="1" x14ac:dyDescent="0.25">
      <c r="A343" s="9" t="s">
        <v>1009</v>
      </c>
      <c r="B343" s="17"/>
      <c r="C343" s="65" t="s">
        <v>1354</v>
      </c>
      <c r="D343" s="10" t="s">
        <v>199</v>
      </c>
      <c r="E343" s="60">
        <v>30</v>
      </c>
      <c r="F343" s="11"/>
      <c r="G343" s="11">
        <f t="shared" si="11"/>
        <v>30</v>
      </c>
      <c r="H343" s="12"/>
      <c r="I343" s="12">
        <f t="shared" si="12"/>
        <v>0</v>
      </c>
    </row>
    <row r="344" spans="1:9" s="5" customFormat="1" ht="15" customHeight="1" x14ac:dyDescent="0.25">
      <c r="A344" s="9" t="s">
        <v>1010</v>
      </c>
      <c r="B344" s="17"/>
      <c r="C344" s="65" t="s">
        <v>1354</v>
      </c>
      <c r="D344" s="10" t="s">
        <v>213</v>
      </c>
      <c r="E344" s="60">
        <v>15</v>
      </c>
      <c r="F344" s="11"/>
      <c r="G344" s="11">
        <f t="shared" si="11"/>
        <v>15</v>
      </c>
      <c r="H344" s="12"/>
      <c r="I344" s="12">
        <f t="shared" si="12"/>
        <v>0</v>
      </c>
    </row>
    <row r="345" spans="1:9" s="5" customFormat="1" ht="15" customHeight="1" x14ac:dyDescent="0.25">
      <c r="A345" s="9" t="s">
        <v>1011</v>
      </c>
      <c r="B345" s="16">
        <v>45019</v>
      </c>
      <c r="C345" s="65" t="s">
        <v>1354</v>
      </c>
      <c r="D345" s="10" t="s">
        <v>25</v>
      </c>
      <c r="E345" s="60">
        <v>0</v>
      </c>
      <c r="F345" s="11"/>
      <c r="G345" s="11">
        <f t="shared" si="11"/>
        <v>0</v>
      </c>
      <c r="H345" s="12">
        <v>223.06</v>
      </c>
      <c r="I345" s="12">
        <f t="shared" si="12"/>
        <v>0</v>
      </c>
    </row>
    <row r="346" spans="1:9" s="5" customFormat="1" ht="15" customHeight="1" x14ac:dyDescent="0.25">
      <c r="A346" s="9" t="s">
        <v>1012</v>
      </c>
      <c r="B346" s="16">
        <v>44652</v>
      </c>
      <c r="C346" s="65" t="s">
        <v>1354</v>
      </c>
      <c r="D346" s="10" t="s">
        <v>24</v>
      </c>
      <c r="E346" s="60">
        <v>1</v>
      </c>
      <c r="F346" s="11"/>
      <c r="G346" s="11">
        <f t="shared" si="11"/>
        <v>1</v>
      </c>
      <c r="H346" s="12">
        <v>145</v>
      </c>
      <c r="I346" s="12">
        <f t="shared" si="12"/>
        <v>145</v>
      </c>
    </row>
    <row r="347" spans="1:9" s="5" customFormat="1" ht="15" customHeight="1" x14ac:dyDescent="0.25">
      <c r="A347" s="9" t="s">
        <v>1013</v>
      </c>
      <c r="B347" s="17" t="s">
        <v>564</v>
      </c>
      <c r="C347" s="65" t="s">
        <v>1354</v>
      </c>
      <c r="D347" s="10" t="s">
        <v>458</v>
      </c>
      <c r="E347" s="60">
        <v>32</v>
      </c>
      <c r="F347" s="11"/>
      <c r="G347" s="11">
        <f t="shared" si="11"/>
        <v>32</v>
      </c>
      <c r="H347" s="12">
        <v>150</v>
      </c>
      <c r="I347" s="12">
        <f t="shared" si="12"/>
        <v>4800</v>
      </c>
    </row>
    <row r="348" spans="1:9" s="5" customFormat="1" ht="15" customHeight="1" x14ac:dyDescent="0.25">
      <c r="A348" s="9" t="s">
        <v>1014</v>
      </c>
      <c r="B348" s="16">
        <v>44652</v>
      </c>
      <c r="C348" s="65" t="s">
        <v>1354</v>
      </c>
      <c r="D348" s="10" t="s">
        <v>23</v>
      </c>
      <c r="E348" s="60">
        <v>2</v>
      </c>
      <c r="F348" s="11"/>
      <c r="G348" s="11">
        <f t="shared" si="11"/>
        <v>2</v>
      </c>
      <c r="H348" s="12">
        <v>159</v>
      </c>
      <c r="I348" s="12">
        <f t="shared" si="12"/>
        <v>318</v>
      </c>
    </row>
    <row r="349" spans="1:9" s="5" customFormat="1" ht="15" customHeight="1" x14ac:dyDescent="0.25">
      <c r="A349" s="9" t="s">
        <v>1015</v>
      </c>
      <c r="B349" s="17"/>
      <c r="C349" s="65" t="s">
        <v>1354</v>
      </c>
      <c r="D349" s="10" t="s">
        <v>33</v>
      </c>
      <c r="E349" s="60">
        <v>1</v>
      </c>
      <c r="F349" s="11"/>
      <c r="G349" s="11">
        <f t="shared" si="11"/>
        <v>1</v>
      </c>
      <c r="H349" s="12"/>
      <c r="I349" s="12">
        <f t="shared" si="12"/>
        <v>0</v>
      </c>
    </row>
    <row r="350" spans="1:9" s="5" customFormat="1" ht="15" customHeight="1" x14ac:dyDescent="0.25">
      <c r="A350" s="9" t="s">
        <v>1016</v>
      </c>
      <c r="B350" s="25">
        <v>45019</v>
      </c>
      <c r="C350" s="65" t="s">
        <v>1354</v>
      </c>
      <c r="D350" s="10" t="s">
        <v>459</v>
      </c>
      <c r="E350" s="60">
        <v>1</v>
      </c>
      <c r="F350" s="11"/>
      <c r="G350" s="11">
        <f t="shared" si="11"/>
        <v>1</v>
      </c>
      <c r="H350" s="12">
        <v>0</v>
      </c>
      <c r="I350" s="12">
        <f t="shared" si="12"/>
        <v>0</v>
      </c>
    </row>
    <row r="351" spans="1:9" s="5" customFormat="1" ht="15" customHeight="1" x14ac:dyDescent="0.25">
      <c r="A351" s="9" t="s">
        <v>1017</v>
      </c>
      <c r="B351" s="25">
        <v>45019</v>
      </c>
      <c r="C351" s="65" t="s">
        <v>1354</v>
      </c>
      <c r="D351" s="10" t="s">
        <v>26</v>
      </c>
      <c r="E351" s="60">
        <f>87-24-1</f>
        <v>62</v>
      </c>
      <c r="F351" s="11"/>
      <c r="G351" s="11">
        <f t="shared" si="11"/>
        <v>62</v>
      </c>
      <c r="H351" s="12">
        <v>0</v>
      </c>
      <c r="I351" s="12">
        <f t="shared" si="12"/>
        <v>0</v>
      </c>
    </row>
    <row r="352" spans="1:9" s="5" customFormat="1" ht="15" customHeight="1" x14ac:dyDescent="0.25">
      <c r="A352" s="9" t="s">
        <v>1018</v>
      </c>
      <c r="B352" s="26" t="s">
        <v>564</v>
      </c>
      <c r="C352" s="65" t="s">
        <v>1354</v>
      </c>
      <c r="D352" s="10" t="s">
        <v>34</v>
      </c>
      <c r="E352" s="60">
        <v>6</v>
      </c>
      <c r="F352" s="11"/>
      <c r="G352" s="11">
        <f t="shared" si="11"/>
        <v>6</v>
      </c>
      <c r="H352" s="12">
        <v>0</v>
      </c>
      <c r="I352" s="12">
        <f t="shared" si="12"/>
        <v>0</v>
      </c>
    </row>
    <row r="353" spans="1:9" s="5" customFormat="1" ht="15" customHeight="1" x14ac:dyDescent="0.25">
      <c r="A353" s="9" t="s">
        <v>1019</v>
      </c>
      <c r="B353" s="26" t="s">
        <v>564</v>
      </c>
      <c r="C353" s="65" t="s">
        <v>1354</v>
      </c>
      <c r="D353" s="10" t="s">
        <v>30</v>
      </c>
      <c r="E353" s="60">
        <v>6</v>
      </c>
      <c r="F353" s="11"/>
      <c r="G353" s="11">
        <f t="shared" si="11"/>
        <v>6</v>
      </c>
      <c r="H353" s="12">
        <v>0</v>
      </c>
      <c r="I353" s="12">
        <f t="shared" si="12"/>
        <v>0</v>
      </c>
    </row>
    <row r="354" spans="1:9" s="5" customFormat="1" ht="15" customHeight="1" x14ac:dyDescent="0.25">
      <c r="A354" s="9" t="s">
        <v>1020</v>
      </c>
      <c r="B354" s="26" t="s">
        <v>564</v>
      </c>
      <c r="C354" s="65" t="s">
        <v>1354</v>
      </c>
      <c r="D354" s="10" t="s">
        <v>29</v>
      </c>
      <c r="E354" s="60">
        <v>13</v>
      </c>
      <c r="F354" s="11"/>
      <c r="G354" s="11">
        <f t="shared" si="11"/>
        <v>13</v>
      </c>
      <c r="H354" s="12">
        <v>0</v>
      </c>
      <c r="I354" s="12">
        <f t="shared" si="12"/>
        <v>0</v>
      </c>
    </row>
    <row r="355" spans="1:9" s="5" customFormat="1" ht="15" customHeight="1" x14ac:dyDescent="0.25">
      <c r="A355" s="9" t="s">
        <v>1021</v>
      </c>
      <c r="B355" s="26" t="s">
        <v>564</v>
      </c>
      <c r="C355" s="65" t="s">
        <v>1354</v>
      </c>
      <c r="D355" s="10" t="s">
        <v>27</v>
      </c>
      <c r="E355" s="60">
        <v>30</v>
      </c>
      <c r="F355" s="11"/>
      <c r="G355" s="11">
        <f t="shared" si="11"/>
        <v>30</v>
      </c>
      <c r="H355" s="12">
        <v>0</v>
      </c>
      <c r="I355" s="12">
        <f t="shared" si="12"/>
        <v>0</v>
      </c>
    </row>
    <row r="356" spans="1:9" s="5" customFormat="1" ht="15" customHeight="1" x14ac:dyDescent="0.25">
      <c r="A356" s="9" t="s">
        <v>1022</v>
      </c>
      <c r="B356" s="17"/>
      <c r="C356" s="65" t="s">
        <v>1354</v>
      </c>
      <c r="D356" s="10" t="s">
        <v>28</v>
      </c>
      <c r="E356" s="60">
        <v>5</v>
      </c>
      <c r="F356" s="11"/>
      <c r="G356" s="11">
        <f t="shared" si="11"/>
        <v>5</v>
      </c>
      <c r="H356" s="12"/>
      <c r="I356" s="12">
        <f t="shared" si="12"/>
        <v>0</v>
      </c>
    </row>
    <row r="357" spans="1:9" s="5" customFormat="1" ht="15" customHeight="1" x14ac:dyDescent="0.25">
      <c r="A357" s="9" t="s">
        <v>1023</v>
      </c>
      <c r="B357" s="17"/>
      <c r="C357" s="65" t="s">
        <v>1354</v>
      </c>
      <c r="D357" s="10" t="s">
        <v>32</v>
      </c>
      <c r="E357" s="60">
        <v>5</v>
      </c>
      <c r="F357" s="11"/>
      <c r="G357" s="11">
        <f t="shared" ref="G357:G420" si="13">+E357-F357</f>
        <v>5</v>
      </c>
      <c r="H357" s="12">
        <v>189</v>
      </c>
      <c r="I357" s="12">
        <f t="shared" si="12"/>
        <v>945</v>
      </c>
    </row>
    <row r="358" spans="1:9" s="5" customFormat="1" ht="15" customHeight="1" x14ac:dyDescent="0.25">
      <c r="A358" s="9" t="s">
        <v>1024</v>
      </c>
      <c r="B358" s="17"/>
      <c r="C358" s="65" t="s">
        <v>1354</v>
      </c>
      <c r="D358" s="10" t="s">
        <v>31</v>
      </c>
      <c r="E358" s="60">
        <v>14</v>
      </c>
      <c r="F358" s="11"/>
      <c r="G358" s="11">
        <f t="shared" si="13"/>
        <v>14</v>
      </c>
      <c r="H358" s="12">
        <v>189</v>
      </c>
      <c r="I358" s="12">
        <f t="shared" si="12"/>
        <v>2646</v>
      </c>
    </row>
    <row r="359" spans="1:9" s="5" customFormat="1" ht="15" customHeight="1" x14ac:dyDescent="0.25">
      <c r="A359" s="9" t="s">
        <v>1025</v>
      </c>
      <c r="B359" s="6">
        <v>45469</v>
      </c>
      <c r="C359" s="65" t="s">
        <v>1354</v>
      </c>
      <c r="D359" s="10" t="s">
        <v>542</v>
      </c>
      <c r="E359" s="60">
        <v>15</v>
      </c>
      <c r="F359" s="11"/>
      <c r="G359" s="11">
        <f t="shared" si="13"/>
        <v>15</v>
      </c>
      <c r="H359" s="23">
        <v>265.5</v>
      </c>
      <c r="I359" s="12">
        <f t="shared" si="12"/>
        <v>3982.5</v>
      </c>
    </row>
    <row r="360" spans="1:9" s="5" customFormat="1" ht="31.5" x14ac:dyDescent="0.25">
      <c r="A360" s="9" t="s">
        <v>1026</v>
      </c>
      <c r="B360" s="6">
        <v>45469</v>
      </c>
      <c r="C360" s="65" t="s">
        <v>1354</v>
      </c>
      <c r="D360" s="10" t="s">
        <v>543</v>
      </c>
      <c r="E360" s="60">
        <v>4</v>
      </c>
      <c r="F360" s="11"/>
      <c r="G360" s="11">
        <f t="shared" si="13"/>
        <v>4</v>
      </c>
      <c r="H360" s="12">
        <v>6313</v>
      </c>
      <c r="I360" s="12">
        <f t="shared" si="12"/>
        <v>25252</v>
      </c>
    </row>
    <row r="361" spans="1:9" s="5" customFormat="1" ht="15" customHeight="1" x14ac:dyDescent="0.25">
      <c r="A361" s="9" t="s">
        <v>1027</v>
      </c>
      <c r="B361" s="6">
        <v>45469</v>
      </c>
      <c r="C361" s="65" t="s">
        <v>1354</v>
      </c>
      <c r="D361" s="10" t="s">
        <v>544</v>
      </c>
      <c r="E361" s="60">
        <v>5</v>
      </c>
      <c r="F361" s="11"/>
      <c r="G361" s="11">
        <f t="shared" si="13"/>
        <v>5</v>
      </c>
      <c r="H361" s="12">
        <v>2655</v>
      </c>
      <c r="I361" s="12">
        <f t="shared" si="12"/>
        <v>13275</v>
      </c>
    </row>
    <row r="362" spans="1:9" s="5" customFormat="1" ht="15" customHeight="1" x14ac:dyDescent="0.25">
      <c r="A362" s="9" t="s">
        <v>1028</v>
      </c>
      <c r="B362" s="16">
        <v>45414</v>
      </c>
      <c r="C362" s="65" t="s">
        <v>1354</v>
      </c>
      <c r="D362" s="10" t="s">
        <v>545</v>
      </c>
      <c r="E362" s="60">
        <v>5</v>
      </c>
      <c r="F362" s="11"/>
      <c r="G362" s="11">
        <f t="shared" si="13"/>
        <v>5</v>
      </c>
      <c r="H362" s="12">
        <v>6313</v>
      </c>
      <c r="I362" s="12">
        <f t="shared" si="12"/>
        <v>31565</v>
      </c>
    </row>
    <row r="363" spans="1:9" s="5" customFormat="1" ht="15" customHeight="1" x14ac:dyDescent="0.25">
      <c r="A363" s="9" t="s">
        <v>1029</v>
      </c>
      <c r="B363" s="22">
        <v>44193</v>
      </c>
      <c r="C363" s="65" t="s">
        <v>1355</v>
      </c>
      <c r="D363" s="10" t="s">
        <v>143</v>
      </c>
      <c r="E363" s="60">
        <v>8</v>
      </c>
      <c r="F363" s="11"/>
      <c r="G363" s="11">
        <f t="shared" si="13"/>
        <v>8</v>
      </c>
      <c r="H363" s="12">
        <v>200</v>
      </c>
      <c r="I363" s="12">
        <f t="shared" si="12"/>
        <v>1600</v>
      </c>
    </row>
    <row r="364" spans="1:9" s="5" customFormat="1" ht="15" customHeight="1" x14ac:dyDescent="0.25">
      <c r="A364" s="9" t="s">
        <v>1030</v>
      </c>
      <c r="B364" s="17" t="s">
        <v>573</v>
      </c>
      <c r="C364" s="65" t="s">
        <v>1355</v>
      </c>
      <c r="D364" s="10" t="s">
        <v>547</v>
      </c>
      <c r="E364" s="60">
        <v>45</v>
      </c>
      <c r="F364" s="11"/>
      <c r="G364" s="11">
        <f t="shared" si="13"/>
        <v>45</v>
      </c>
      <c r="H364" s="12">
        <v>28.91</v>
      </c>
      <c r="I364" s="12">
        <f t="shared" si="12"/>
        <v>1300.95</v>
      </c>
    </row>
    <row r="365" spans="1:9" s="5" customFormat="1" ht="15" customHeight="1" x14ac:dyDescent="0.25">
      <c r="A365" s="9" t="s">
        <v>1031</v>
      </c>
      <c r="B365" s="17" t="s">
        <v>578</v>
      </c>
      <c r="C365" s="65" t="s">
        <v>1355</v>
      </c>
      <c r="D365" s="10" t="s">
        <v>190</v>
      </c>
      <c r="E365" s="60">
        <v>39</v>
      </c>
      <c r="F365" s="11"/>
      <c r="G365" s="11">
        <f t="shared" si="13"/>
        <v>39</v>
      </c>
      <c r="H365" s="12">
        <v>26</v>
      </c>
      <c r="I365" s="12">
        <f t="shared" si="12"/>
        <v>1014</v>
      </c>
    </row>
    <row r="366" spans="1:9" s="5" customFormat="1" ht="15" customHeight="1" x14ac:dyDescent="0.25">
      <c r="A366" s="9" t="s">
        <v>1032</v>
      </c>
      <c r="B366" s="17"/>
      <c r="C366" s="65" t="s">
        <v>1355</v>
      </c>
      <c r="D366" s="10" t="s">
        <v>180</v>
      </c>
      <c r="E366" s="60">
        <v>26</v>
      </c>
      <c r="F366" s="11"/>
      <c r="G366" s="11">
        <f t="shared" si="13"/>
        <v>26</v>
      </c>
      <c r="H366" s="12"/>
      <c r="I366" s="12">
        <f t="shared" si="12"/>
        <v>0</v>
      </c>
    </row>
    <row r="367" spans="1:9" s="5" customFormat="1" ht="15" customHeight="1" x14ac:dyDescent="0.25">
      <c r="A367" s="9" t="s">
        <v>1033</v>
      </c>
      <c r="B367" s="17" t="s">
        <v>579</v>
      </c>
      <c r="C367" s="65" t="s">
        <v>1355</v>
      </c>
      <c r="D367" s="10" t="s">
        <v>58</v>
      </c>
      <c r="E367" s="60">
        <v>8</v>
      </c>
      <c r="F367" s="11"/>
      <c r="G367" s="11">
        <f t="shared" si="13"/>
        <v>8</v>
      </c>
      <c r="H367" s="12">
        <v>155</v>
      </c>
      <c r="I367" s="12">
        <f t="shared" si="12"/>
        <v>1240</v>
      </c>
    </row>
    <row r="368" spans="1:9" s="5" customFormat="1" ht="15.75" customHeight="1" x14ac:dyDescent="0.25">
      <c r="A368" s="9" t="s">
        <v>1034</v>
      </c>
      <c r="B368" s="17"/>
      <c r="C368" s="65" t="s">
        <v>1355</v>
      </c>
      <c r="D368" s="10" t="s">
        <v>69</v>
      </c>
      <c r="E368" s="60">
        <v>48</v>
      </c>
      <c r="F368" s="11"/>
      <c r="G368" s="11">
        <f t="shared" si="13"/>
        <v>48</v>
      </c>
      <c r="H368" s="12"/>
      <c r="I368" s="12">
        <f t="shared" si="12"/>
        <v>0</v>
      </c>
    </row>
    <row r="369" spans="1:9" s="5" customFormat="1" ht="15.75" customHeight="1" x14ac:dyDescent="0.25">
      <c r="A369" s="9" t="s">
        <v>1035</v>
      </c>
      <c r="B369" s="17"/>
      <c r="C369" s="65" t="s">
        <v>1355</v>
      </c>
      <c r="D369" s="10" t="s">
        <v>62</v>
      </c>
      <c r="E369" s="60">
        <v>46</v>
      </c>
      <c r="F369" s="11"/>
      <c r="G369" s="11">
        <f t="shared" si="13"/>
        <v>46</v>
      </c>
      <c r="H369" s="12"/>
      <c r="I369" s="12">
        <f t="shared" si="12"/>
        <v>0</v>
      </c>
    </row>
    <row r="370" spans="1:9" s="5" customFormat="1" ht="15.75" customHeight="1" x14ac:dyDescent="0.25">
      <c r="A370" s="9" t="s">
        <v>1036</v>
      </c>
      <c r="B370" s="17"/>
      <c r="C370" s="65" t="s">
        <v>1355</v>
      </c>
      <c r="D370" s="10" t="s">
        <v>61</v>
      </c>
      <c r="E370" s="60">
        <f>36+9</f>
        <v>45</v>
      </c>
      <c r="F370" s="11"/>
      <c r="G370" s="11">
        <f t="shared" si="13"/>
        <v>45</v>
      </c>
      <c r="H370" s="12"/>
      <c r="I370" s="12">
        <f t="shared" si="12"/>
        <v>0</v>
      </c>
    </row>
    <row r="371" spans="1:9" s="5" customFormat="1" ht="15.75" customHeight="1" x14ac:dyDescent="0.25">
      <c r="A371" s="9" t="s">
        <v>1037</v>
      </c>
      <c r="B371" s="17"/>
      <c r="C371" s="65" t="s">
        <v>1355</v>
      </c>
      <c r="D371" s="10" t="s">
        <v>440</v>
      </c>
      <c r="E371" s="60">
        <v>48</v>
      </c>
      <c r="F371" s="11"/>
      <c r="G371" s="11">
        <f t="shared" si="13"/>
        <v>48</v>
      </c>
      <c r="H371" s="12">
        <v>69.62</v>
      </c>
      <c r="I371" s="12">
        <f t="shared" si="12"/>
        <v>3341.76</v>
      </c>
    </row>
    <row r="372" spans="1:9" s="5" customFormat="1" ht="15.75" customHeight="1" x14ac:dyDescent="0.25">
      <c r="A372" s="9" t="s">
        <v>1038</v>
      </c>
      <c r="B372" s="17"/>
      <c r="C372" s="65" t="s">
        <v>1355</v>
      </c>
      <c r="D372" s="10" t="s">
        <v>134</v>
      </c>
      <c r="E372" s="60">
        <v>3</v>
      </c>
      <c r="F372" s="11"/>
      <c r="G372" s="11">
        <f t="shared" si="13"/>
        <v>3</v>
      </c>
      <c r="H372" s="12">
        <v>69.62</v>
      </c>
      <c r="I372" s="12">
        <f t="shared" si="12"/>
        <v>208.86</v>
      </c>
    </row>
    <row r="373" spans="1:9" s="5" customFormat="1" ht="15.75" customHeight="1" x14ac:dyDescent="0.25">
      <c r="A373" s="9" t="s">
        <v>1039</v>
      </c>
      <c r="B373" s="17"/>
      <c r="C373" s="65" t="s">
        <v>1355</v>
      </c>
      <c r="D373" s="10" t="s">
        <v>139</v>
      </c>
      <c r="E373" s="60">
        <v>8</v>
      </c>
      <c r="F373" s="11"/>
      <c r="G373" s="11">
        <f t="shared" si="13"/>
        <v>8</v>
      </c>
      <c r="H373" s="12">
        <v>69.62</v>
      </c>
      <c r="I373" s="12">
        <f t="shared" si="12"/>
        <v>556.96</v>
      </c>
    </row>
    <row r="374" spans="1:9" s="5" customFormat="1" ht="15.75" customHeight="1" x14ac:dyDescent="0.25">
      <c r="A374" s="9" t="s">
        <v>1040</v>
      </c>
      <c r="B374" s="17"/>
      <c r="C374" s="65" t="s">
        <v>1355</v>
      </c>
      <c r="D374" s="10" t="s">
        <v>527</v>
      </c>
      <c r="E374" s="60">
        <f>28-2</f>
        <v>26</v>
      </c>
      <c r="F374" s="11"/>
      <c r="G374" s="11">
        <f t="shared" si="13"/>
        <v>26</v>
      </c>
      <c r="H374" s="12">
        <v>69.62</v>
      </c>
      <c r="I374" s="12">
        <f t="shared" si="12"/>
        <v>1810.1200000000001</v>
      </c>
    </row>
    <row r="375" spans="1:9" s="5" customFormat="1" ht="15.75" customHeight="1" x14ac:dyDescent="0.25">
      <c r="A375" s="9" t="s">
        <v>1041</v>
      </c>
      <c r="B375" s="17"/>
      <c r="C375" s="65" t="s">
        <v>1355</v>
      </c>
      <c r="D375" s="10" t="s">
        <v>528</v>
      </c>
      <c r="E375" s="60">
        <f>31-1</f>
        <v>30</v>
      </c>
      <c r="F375" s="11"/>
      <c r="G375" s="11">
        <f t="shared" si="13"/>
        <v>30</v>
      </c>
      <c r="H375" s="12">
        <v>69.62</v>
      </c>
      <c r="I375" s="12">
        <f t="shared" si="12"/>
        <v>2088.6000000000004</v>
      </c>
    </row>
    <row r="376" spans="1:9" s="5" customFormat="1" ht="15.75" customHeight="1" x14ac:dyDescent="0.25">
      <c r="A376" s="9" t="s">
        <v>1042</v>
      </c>
      <c r="B376" s="17" t="s">
        <v>573</v>
      </c>
      <c r="C376" s="65" t="s">
        <v>1355</v>
      </c>
      <c r="D376" s="10" t="s">
        <v>138</v>
      </c>
      <c r="E376" s="60">
        <v>25</v>
      </c>
      <c r="F376" s="11"/>
      <c r="G376" s="11">
        <f t="shared" si="13"/>
        <v>25</v>
      </c>
      <c r="H376" s="12">
        <v>7.66</v>
      </c>
      <c r="I376" s="12">
        <f t="shared" si="12"/>
        <v>191.5</v>
      </c>
    </row>
    <row r="377" spans="1:9" s="5" customFormat="1" ht="15.75" customHeight="1" x14ac:dyDescent="0.25">
      <c r="A377" s="9" t="s">
        <v>1043</v>
      </c>
      <c r="B377" s="17" t="s">
        <v>573</v>
      </c>
      <c r="C377" s="65" t="s">
        <v>1355</v>
      </c>
      <c r="D377" s="10" t="s">
        <v>520</v>
      </c>
      <c r="E377" s="60">
        <v>17</v>
      </c>
      <c r="F377" s="11"/>
      <c r="G377" s="11">
        <f t="shared" si="13"/>
        <v>17</v>
      </c>
      <c r="H377" s="12">
        <v>7.66</v>
      </c>
      <c r="I377" s="12">
        <f t="shared" si="12"/>
        <v>130.22</v>
      </c>
    </row>
    <row r="378" spans="1:9" s="5" customFormat="1" ht="15.75" customHeight="1" x14ac:dyDescent="0.25">
      <c r="A378" s="9" t="s">
        <v>1044</v>
      </c>
      <c r="B378" s="17"/>
      <c r="C378" s="65" t="s">
        <v>1355</v>
      </c>
      <c r="D378" s="10" t="s">
        <v>179</v>
      </c>
      <c r="E378" s="60">
        <v>4</v>
      </c>
      <c r="F378" s="11"/>
      <c r="G378" s="11">
        <f t="shared" si="13"/>
        <v>4</v>
      </c>
      <c r="H378" s="12"/>
      <c r="I378" s="12">
        <f t="shared" si="12"/>
        <v>0</v>
      </c>
    </row>
    <row r="379" spans="1:9" s="5" customFormat="1" ht="15.75" customHeight="1" x14ac:dyDescent="0.25">
      <c r="A379" s="9" t="s">
        <v>1045</v>
      </c>
      <c r="B379" s="17" t="s">
        <v>573</v>
      </c>
      <c r="C379" s="65" t="s">
        <v>1355</v>
      </c>
      <c r="D379" s="10" t="s">
        <v>112</v>
      </c>
      <c r="E379" s="60">
        <v>11</v>
      </c>
      <c r="F379" s="11"/>
      <c r="G379" s="11">
        <f t="shared" si="13"/>
        <v>11</v>
      </c>
      <c r="H379" s="12">
        <v>208.86</v>
      </c>
      <c r="I379" s="12">
        <f t="shared" si="12"/>
        <v>2297.46</v>
      </c>
    </row>
    <row r="380" spans="1:9" s="5" customFormat="1" ht="15.75" customHeight="1" x14ac:dyDescent="0.25">
      <c r="A380" s="9" t="s">
        <v>1046</v>
      </c>
      <c r="B380" s="17"/>
      <c r="C380" s="65" t="s">
        <v>1355</v>
      </c>
      <c r="D380" s="10" t="s">
        <v>111</v>
      </c>
      <c r="E380" s="60">
        <f>8-2</f>
        <v>6</v>
      </c>
      <c r="F380" s="11"/>
      <c r="G380" s="11">
        <f t="shared" si="13"/>
        <v>6</v>
      </c>
      <c r="H380" s="12"/>
      <c r="I380" s="12">
        <f t="shared" si="12"/>
        <v>0</v>
      </c>
    </row>
    <row r="381" spans="1:9" s="5" customFormat="1" ht="15.75" customHeight="1" x14ac:dyDescent="0.25">
      <c r="A381" s="9" t="s">
        <v>1047</v>
      </c>
      <c r="B381" s="17"/>
      <c r="C381" s="65" t="s">
        <v>1355</v>
      </c>
      <c r="D381" s="10" t="s">
        <v>147</v>
      </c>
      <c r="E381" s="60">
        <v>36</v>
      </c>
      <c r="F381" s="11"/>
      <c r="G381" s="11">
        <f t="shared" si="13"/>
        <v>36</v>
      </c>
      <c r="H381" s="12"/>
      <c r="I381" s="12">
        <f t="shared" si="12"/>
        <v>0</v>
      </c>
    </row>
    <row r="382" spans="1:9" s="5" customFormat="1" ht="31.5" x14ac:dyDescent="0.25">
      <c r="A382" s="9" t="s">
        <v>1048</v>
      </c>
      <c r="B382" s="27">
        <v>45469</v>
      </c>
      <c r="C382" s="65" t="s">
        <v>1355</v>
      </c>
      <c r="D382" s="10" t="s">
        <v>157</v>
      </c>
      <c r="E382" s="60">
        <v>19</v>
      </c>
      <c r="F382" s="11"/>
      <c r="G382" s="11">
        <f t="shared" si="13"/>
        <v>19</v>
      </c>
      <c r="H382" s="12">
        <v>37.74</v>
      </c>
      <c r="I382" s="12">
        <f t="shared" si="12"/>
        <v>717.06000000000006</v>
      </c>
    </row>
    <row r="383" spans="1:9" s="5" customFormat="1" ht="15.75" customHeight="1" x14ac:dyDescent="0.25">
      <c r="A383" s="9" t="s">
        <v>1049</v>
      </c>
      <c r="B383" s="22" t="s">
        <v>564</v>
      </c>
      <c r="C383" s="65" t="s">
        <v>1355</v>
      </c>
      <c r="D383" s="10" t="s">
        <v>646</v>
      </c>
      <c r="E383" s="60">
        <v>1</v>
      </c>
      <c r="F383" s="11"/>
      <c r="G383" s="11">
        <f t="shared" si="13"/>
        <v>1</v>
      </c>
      <c r="H383" s="12">
        <v>37.74</v>
      </c>
      <c r="I383" s="12">
        <f t="shared" si="12"/>
        <v>37.74</v>
      </c>
    </row>
    <row r="384" spans="1:9" s="5" customFormat="1" ht="31.5" x14ac:dyDescent="0.25">
      <c r="A384" s="9" t="s">
        <v>1050</v>
      </c>
      <c r="B384" s="22">
        <v>44193</v>
      </c>
      <c r="C384" s="65" t="s">
        <v>1355</v>
      </c>
      <c r="D384" s="10" t="s">
        <v>647</v>
      </c>
      <c r="E384" s="60">
        <v>5</v>
      </c>
      <c r="F384" s="11"/>
      <c r="G384" s="11">
        <f t="shared" si="13"/>
        <v>5</v>
      </c>
      <c r="H384" s="12">
        <v>37.74</v>
      </c>
      <c r="I384" s="12">
        <f t="shared" si="12"/>
        <v>188.70000000000002</v>
      </c>
    </row>
    <row r="385" spans="1:9" s="5" customFormat="1" ht="31.5" x14ac:dyDescent="0.25">
      <c r="A385" s="9" t="s">
        <v>1051</v>
      </c>
      <c r="B385" s="17" t="s">
        <v>573</v>
      </c>
      <c r="C385" s="65" t="s">
        <v>1355</v>
      </c>
      <c r="D385" s="10" t="s">
        <v>580</v>
      </c>
      <c r="E385" s="60">
        <v>5</v>
      </c>
      <c r="F385" s="11"/>
      <c r="G385" s="11">
        <f t="shared" si="13"/>
        <v>5</v>
      </c>
      <c r="H385" s="12">
        <v>324.43</v>
      </c>
      <c r="I385" s="12">
        <f t="shared" si="12"/>
        <v>1622.15</v>
      </c>
    </row>
    <row r="386" spans="1:9" s="5" customFormat="1" ht="31.5" x14ac:dyDescent="0.25">
      <c r="A386" s="9" t="s">
        <v>1052</v>
      </c>
      <c r="B386" s="17"/>
      <c r="C386" s="65" t="s">
        <v>1355</v>
      </c>
      <c r="D386" s="10" t="s">
        <v>79</v>
      </c>
      <c r="E386" s="60">
        <f>72+7</f>
        <v>79</v>
      </c>
      <c r="F386" s="11"/>
      <c r="G386" s="11">
        <f t="shared" si="13"/>
        <v>79</v>
      </c>
      <c r="H386" s="12"/>
      <c r="I386" s="12">
        <f t="shared" si="12"/>
        <v>0</v>
      </c>
    </row>
    <row r="387" spans="1:9" s="5" customFormat="1" ht="15.75" customHeight="1" x14ac:dyDescent="0.25">
      <c r="A387" s="9" t="s">
        <v>1053</v>
      </c>
      <c r="B387" s="17" t="s">
        <v>573</v>
      </c>
      <c r="C387" s="65" t="s">
        <v>1355</v>
      </c>
      <c r="D387" s="10" t="s">
        <v>594</v>
      </c>
      <c r="E387" s="60">
        <v>37</v>
      </c>
      <c r="F387" s="11"/>
      <c r="G387" s="11">
        <f t="shared" si="13"/>
        <v>37</v>
      </c>
      <c r="H387" s="12">
        <v>89.81</v>
      </c>
      <c r="I387" s="12">
        <f t="shared" si="12"/>
        <v>3322.9700000000003</v>
      </c>
    </row>
    <row r="388" spans="1:9" s="5" customFormat="1" ht="15.75" customHeight="1" x14ac:dyDescent="0.25">
      <c r="A388" s="9" t="s">
        <v>1054</v>
      </c>
      <c r="B388" s="27">
        <v>44852</v>
      </c>
      <c r="C388" s="65" t="s">
        <v>1355</v>
      </c>
      <c r="D388" s="10" t="s">
        <v>125</v>
      </c>
      <c r="E388" s="60">
        <v>3</v>
      </c>
      <c r="F388" s="11"/>
      <c r="G388" s="11">
        <f t="shared" si="13"/>
        <v>3</v>
      </c>
      <c r="H388" s="12">
        <v>27</v>
      </c>
      <c r="I388" s="12">
        <f t="shared" si="12"/>
        <v>81</v>
      </c>
    </row>
    <row r="389" spans="1:9" s="5" customFormat="1" ht="15.75" customHeight="1" x14ac:dyDescent="0.25">
      <c r="A389" s="9" t="s">
        <v>1055</v>
      </c>
      <c r="B389" s="27">
        <v>44852</v>
      </c>
      <c r="C389" s="65" t="s">
        <v>1355</v>
      </c>
      <c r="D389" s="10" t="s">
        <v>130</v>
      </c>
      <c r="E389" s="60">
        <v>24</v>
      </c>
      <c r="F389" s="11"/>
      <c r="G389" s="11">
        <f t="shared" si="13"/>
        <v>24</v>
      </c>
      <c r="H389" s="12">
        <v>27.9</v>
      </c>
      <c r="I389" s="12">
        <f t="shared" si="12"/>
        <v>669.59999999999991</v>
      </c>
    </row>
    <row r="390" spans="1:9" s="5" customFormat="1" ht="15.75" customHeight="1" x14ac:dyDescent="0.25">
      <c r="A390" s="9" t="s">
        <v>1056</v>
      </c>
      <c r="B390" s="27">
        <v>44852</v>
      </c>
      <c r="C390" s="65" t="s">
        <v>1355</v>
      </c>
      <c r="D390" s="10" t="s">
        <v>644</v>
      </c>
      <c r="E390" s="60">
        <v>9</v>
      </c>
      <c r="F390" s="11"/>
      <c r="G390" s="11">
        <f t="shared" si="13"/>
        <v>9</v>
      </c>
      <c r="H390" s="12">
        <v>127.65</v>
      </c>
      <c r="I390" s="12">
        <f t="shared" ref="I390:I453" si="14">+G390*H390</f>
        <v>1148.8500000000001</v>
      </c>
    </row>
    <row r="391" spans="1:9" s="5" customFormat="1" ht="15.75" customHeight="1" x14ac:dyDescent="0.25">
      <c r="A391" s="9" t="s">
        <v>1057</v>
      </c>
      <c r="B391" s="27">
        <v>44852</v>
      </c>
      <c r="C391" s="65" t="s">
        <v>1355</v>
      </c>
      <c r="D391" s="10" t="s">
        <v>645</v>
      </c>
      <c r="E391" s="60">
        <v>9</v>
      </c>
      <c r="F391" s="11"/>
      <c r="G391" s="11">
        <f t="shared" si="13"/>
        <v>9</v>
      </c>
      <c r="H391" s="12">
        <v>108</v>
      </c>
      <c r="I391" s="12">
        <f t="shared" si="14"/>
        <v>972</v>
      </c>
    </row>
    <row r="392" spans="1:9" s="5" customFormat="1" ht="15.75" customHeight="1" x14ac:dyDescent="0.25">
      <c r="A392" s="9" t="s">
        <v>1058</v>
      </c>
      <c r="B392" s="27" t="s">
        <v>564</v>
      </c>
      <c r="C392" s="65" t="s">
        <v>1355</v>
      </c>
      <c r="D392" s="10" t="s">
        <v>128</v>
      </c>
      <c r="E392" s="60">
        <v>3</v>
      </c>
      <c r="F392" s="11"/>
      <c r="G392" s="11">
        <f t="shared" si="13"/>
        <v>3</v>
      </c>
      <c r="H392" s="12">
        <v>155</v>
      </c>
      <c r="I392" s="12">
        <f t="shared" si="14"/>
        <v>465</v>
      </c>
    </row>
    <row r="393" spans="1:9" s="5" customFormat="1" ht="15.75" customHeight="1" x14ac:dyDescent="0.25">
      <c r="A393" s="9" t="s">
        <v>1059</v>
      </c>
      <c r="B393" s="27" t="s">
        <v>564</v>
      </c>
      <c r="C393" s="65" t="s">
        <v>1355</v>
      </c>
      <c r="D393" s="10" t="s">
        <v>127</v>
      </c>
      <c r="E393" s="60">
        <v>2</v>
      </c>
      <c r="F393" s="11"/>
      <c r="G393" s="11">
        <f t="shared" si="13"/>
        <v>2</v>
      </c>
      <c r="H393" s="12">
        <v>155</v>
      </c>
      <c r="I393" s="12">
        <f t="shared" si="14"/>
        <v>310</v>
      </c>
    </row>
    <row r="394" spans="1:9" s="5" customFormat="1" ht="15.75" customHeight="1" x14ac:dyDescent="0.25">
      <c r="A394" s="9" t="s">
        <v>1060</v>
      </c>
      <c r="B394" s="27" t="s">
        <v>564</v>
      </c>
      <c r="C394" s="65" t="s">
        <v>1355</v>
      </c>
      <c r="D394" s="10" t="s">
        <v>126</v>
      </c>
      <c r="E394" s="60">
        <v>1</v>
      </c>
      <c r="F394" s="11"/>
      <c r="G394" s="11">
        <f t="shared" si="13"/>
        <v>1</v>
      </c>
      <c r="H394" s="12">
        <v>155</v>
      </c>
      <c r="I394" s="12">
        <f t="shared" si="14"/>
        <v>155</v>
      </c>
    </row>
    <row r="395" spans="1:9" s="5" customFormat="1" ht="15.75" customHeight="1" x14ac:dyDescent="0.25">
      <c r="A395" s="9" t="s">
        <v>1061</v>
      </c>
      <c r="B395" s="27">
        <v>45469</v>
      </c>
      <c r="C395" s="65" t="s">
        <v>1355</v>
      </c>
      <c r="D395" s="10" t="s">
        <v>648</v>
      </c>
      <c r="E395" s="60">
        <v>65</v>
      </c>
      <c r="F395" s="11"/>
      <c r="G395" s="11">
        <f t="shared" si="13"/>
        <v>65</v>
      </c>
      <c r="H395" s="12">
        <v>155</v>
      </c>
      <c r="I395" s="12">
        <f t="shared" si="14"/>
        <v>10075</v>
      </c>
    </row>
    <row r="396" spans="1:9" s="5" customFormat="1" ht="15.75" customHeight="1" x14ac:dyDescent="0.25">
      <c r="A396" s="9" t="s">
        <v>1062</v>
      </c>
      <c r="B396" s="17" t="s">
        <v>573</v>
      </c>
      <c r="C396" s="65" t="s">
        <v>1355</v>
      </c>
      <c r="D396" s="10" t="s">
        <v>81</v>
      </c>
      <c r="E396" s="60">
        <v>9</v>
      </c>
      <c r="F396" s="11"/>
      <c r="G396" s="11">
        <f t="shared" si="13"/>
        <v>9</v>
      </c>
      <c r="H396" s="12">
        <v>118.35</v>
      </c>
      <c r="I396" s="12">
        <f t="shared" si="14"/>
        <v>1065.1499999999999</v>
      </c>
    </row>
    <row r="397" spans="1:9" s="5" customFormat="1" ht="31.5" x14ac:dyDescent="0.25">
      <c r="A397" s="9" t="s">
        <v>1063</v>
      </c>
      <c r="B397" s="22">
        <v>45022</v>
      </c>
      <c r="C397" s="65" t="s">
        <v>1355</v>
      </c>
      <c r="D397" s="10" t="s">
        <v>133</v>
      </c>
      <c r="E397" s="60">
        <v>1</v>
      </c>
      <c r="F397" s="11"/>
      <c r="G397" s="11">
        <f t="shared" si="13"/>
        <v>1</v>
      </c>
      <c r="H397" s="12">
        <v>275</v>
      </c>
      <c r="I397" s="12">
        <f t="shared" si="14"/>
        <v>275</v>
      </c>
    </row>
    <row r="398" spans="1:9" s="5" customFormat="1" ht="31.5" x14ac:dyDescent="0.25">
      <c r="A398" s="9" t="s">
        <v>1064</v>
      </c>
      <c r="B398" s="17" t="s">
        <v>564</v>
      </c>
      <c r="C398" s="65" t="s">
        <v>1355</v>
      </c>
      <c r="D398" s="10" t="s">
        <v>581</v>
      </c>
      <c r="E398" s="60">
        <v>42</v>
      </c>
      <c r="F398" s="11"/>
      <c r="G398" s="11">
        <f t="shared" si="13"/>
        <v>42</v>
      </c>
      <c r="H398" s="12">
        <v>7.2</v>
      </c>
      <c r="I398" s="12">
        <f t="shared" si="14"/>
        <v>302.40000000000003</v>
      </c>
    </row>
    <row r="399" spans="1:9" s="5" customFormat="1" ht="31.5" x14ac:dyDescent="0.25">
      <c r="A399" s="9" t="s">
        <v>1065</v>
      </c>
      <c r="B399" s="17" t="s">
        <v>564</v>
      </c>
      <c r="C399" s="65" t="s">
        <v>1355</v>
      </c>
      <c r="D399" s="10" t="s">
        <v>582</v>
      </c>
      <c r="E399" s="60">
        <v>94</v>
      </c>
      <c r="F399" s="11"/>
      <c r="G399" s="11">
        <f t="shared" si="13"/>
        <v>94</v>
      </c>
      <c r="H399" s="12">
        <v>7.2</v>
      </c>
      <c r="I399" s="12">
        <f t="shared" si="14"/>
        <v>676.80000000000007</v>
      </c>
    </row>
    <row r="400" spans="1:9" s="5" customFormat="1" ht="31.5" x14ac:dyDescent="0.25">
      <c r="A400" s="9" t="s">
        <v>1066</v>
      </c>
      <c r="B400" s="17" t="s">
        <v>564</v>
      </c>
      <c r="C400" s="65" t="s">
        <v>1355</v>
      </c>
      <c r="D400" s="10" t="s">
        <v>583</v>
      </c>
      <c r="E400" s="60">
        <v>78</v>
      </c>
      <c r="F400" s="11"/>
      <c r="G400" s="11">
        <f t="shared" si="13"/>
        <v>78</v>
      </c>
      <c r="H400" s="12">
        <v>7.2</v>
      </c>
      <c r="I400" s="12">
        <f t="shared" si="14"/>
        <v>561.6</v>
      </c>
    </row>
    <row r="401" spans="1:9" s="5" customFormat="1" ht="31.5" x14ac:dyDescent="0.25">
      <c r="A401" s="9" t="s">
        <v>1067</v>
      </c>
      <c r="B401" s="17" t="s">
        <v>564</v>
      </c>
      <c r="C401" s="65" t="s">
        <v>1355</v>
      </c>
      <c r="D401" s="10" t="s">
        <v>584</v>
      </c>
      <c r="E401" s="60">
        <v>39</v>
      </c>
      <c r="F401" s="11"/>
      <c r="G401" s="11">
        <f t="shared" si="13"/>
        <v>39</v>
      </c>
      <c r="H401" s="12">
        <v>7.2</v>
      </c>
      <c r="I401" s="12">
        <f t="shared" si="14"/>
        <v>280.8</v>
      </c>
    </row>
    <row r="402" spans="1:9" s="5" customFormat="1" ht="31.5" x14ac:dyDescent="0.25">
      <c r="A402" s="9" t="s">
        <v>1068</v>
      </c>
      <c r="B402" s="17" t="s">
        <v>564</v>
      </c>
      <c r="C402" s="65" t="s">
        <v>1355</v>
      </c>
      <c r="D402" s="10" t="s">
        <v>585</v>
      </c>
      <c r="E402" s="60">
        <v>30</v>
      </c>
      <c r="F402" s="11"/>
      <c r="G402" s="11">
        <f t="shared" si="13"/>
        <v>30</v>
      </c>
      <c r="H402" s="12">
        <v>7.2</v>
      </c>
      <c r="I402" s="12">
        <f t="shared" si="14"/>
        <v>216</v>
      </c>
    </row>
    <row r="403" spans="1:9" s="5" customFormat="1" ht="31.5" x14ac:dyDescent="0.25">
      <c r="A403" s="9" t="s">
        <v>1069</v>
      </c>
      <c r="B403" s="17" t="s">
        <v>564</v>
      </c>
      <c r="C403" s="65" t="s">
        <v>1355</v>
      </c>
      <c r="D403" s="10" t="s">
        <v>586</v>
      </c>
      <c r="E403" s="60">
        <v>11</v>
      </c>
      <c r="F403" s="11"/>
      <c r="G403" s="11">
        <f t="shared" si="13"/>
        <v>11</v>
      </c>
      <c r="H403" s="12">
        <v>7.2</v>
      </c>
      <c r="I403" s="12">
        <f t="shared" si="14"/>
        <v>79.2</v>
      </c>
    </row>
    <row r="404" spans="1:9" s="5" customFormat="1" ht="15.75" customHeight="1" x14ac:dyDescent="0.25">
      <c r="A404" s="9" t="s">
        <v>1070</v>
      </c>
      <c r="B404" s="17" t="s">
        <v>564</v>
      </c>
      <c r="C404" s="65" t="s">
        <v>1355</v>
      </c>
      <c r="D404" s="10" t="s">
        <v>191</v>
      </c>
      <c r="E404" s="60">
        <f>150+90+100</f>
        <v>340</v>
      </c>
      <c r="F404" s="11"/>
      <c r="G404" s="11">
        <f t="shared" si="13"/>
        <v>340</v>
      </c>
      <c r="H404" s="12">
        <v>7.2</v>
      </c>
      <c r="I404" s="12">
        <f t="shared" si="14"/>
        <v>2448</v>
      </c>
    </row>
    <row r="405" spans="1:9" s="5" customFormat="1" ht="31.5" x14ac:dyDescent="0.25">
      <c r="A405" s="9" t="s">
        <v>1071</v>
      </c>
      <c r="B405" s="17" t="s">
        <v>564</v>
      </c>
      <c r="C405" s="65" t="s">
        <v>1355</v>
      </c>
      <c r="D405" s="10" t="s">
        <v>587</v>
      </c>
      <c r="E405" s="60">
        <v>36</v>
      </c>
      <c r="F405" s="11"/>
      <c r="G405" s="11">
        <f t="shared" si="13"/>
        <v>36</v>
      </c>
      <c r="H405" s="12">
        <v>7.2</v>
      </c>
      <c r="I405" s="12">
        <f t="shared" si="14"/>
        <v>259.2</v>
      </c>
    </row>
    <row r="406" spans="1:9" s="5" customFormat="1" ht="15.75" customHeight="1" x14ac:dyDescent="0.25">
      <c r="A406" s="9" t="s">
        <v>1072</v>
      </c>
      <c r="B406" s="17" t="s">
        <v>564</v>
      </c>
      <c r="C406" s="65" t="s">
        <v>1355</v>
      </c>
      <c r="D406" s="10" t="s">
        <v>192</v>
      </c>
      <c r="E406" s="60">
        <v>92</v>
      </c>
      <c r="F406" s="11"/>
      <c r="G406" s="11">
        <f t="shared" si="13"/>
        <v>92</v>
      </c>
      <c r="H406" s="12">
        <v>7.2</v>
      </c>
      <c r="I406" s="12">
        <f t="shared" si="14"/>
        <v>662.4</v>
      </c>
    </row>
    <row r="407" spans="1:9" s="5" customFormat="1" ht="15.75" customHeight="1" x14ac:dyDescent="0.25">
      <c r="A407" s="9" t="s">
        <v>1073</v>
      </c>
      <c r="B407" s="17" t="s">
        <v>564</v>
      </c>
      <c r="C407" s="65" t="s">
        <v>1355</v>
      </c>
      <c r="D407" s="10" t="s">
        <v>193</v>
      </c>
      <c r="E407" s="60">
        <v>37</v>
      </c>
      <c r="F407" s="11"/>
      <c r="G407" s="11">
        <f t="shared" si="13"/>
        <v>37</v>
      </c>
      <c r="H407" s="12">
        <v>7.2</v>
      </c>
      <c r="I407" s="12">
        <f t="shared" si="14"/>
        <v>266.40000000000003</v>
      </c>
    </row>
    <row r="408" spans="1:9" s="5" customFormat="1" ht="15.75" customHeight="1" x14ac:dyDescent="0.25">
      <c r="A408" s="9" t="s">
        <v>1074</v>
      </c>
      <c r="B408" s="17"/>
      <c r="C408" s="65" t="s">
        <v>1355</v>
      </c>
      <c r="D408" s="10" t="s">
        <v>161</v>
      </c>
      <c r="E408" s="60">
        <v>10</v>
      </c>
      <c r="F408" s="11"/>
      <c r="G408" s="11">
        <f t="shared" si="13"/>
        <v>10</v>
      </c>
      <c r="H408" s="12"/>
      <c r="I408" s="12">
        <f t="shared" si="14"/>
        <v>0</v>
      </c>
    </row>
    <row r="409" spans="1:9" s="5" customFormat="1" ht="15.75" customHeight="1" x14ac:dyDescent="0.25">
      <c r="A409" s="9" t="s">
        <v>1075</v>
      </c>
      <c r="B409" s="17"/>
      <c r="C409" s="65" t="s">
        <v>1355</v>
      </c>
      <c r="D409" s="10" t="s">
        <v>146</v>
      </c>
      <c r="E409" s="60">
        <v>3</v>
      </c>
      <c r="F409" s="11"/>
      <c r="G409" s="11">
        <f t="shared" si="13"/>
        <v>3</v>
      </c>
      <c r="H409" s="12"/>
      <c r="I409" s="12">
        <f t="shared" si="14"/>
        <v>0</v>
      </c>
    </row>
    <row r="410" spans="1:9" s="5" customFormat="1" ht="15.75" customHeight="1" x14ac:dyDescent="0.25">
      <c r="A410" s="9" t="s">
        <v>1076</v>
      </c>
      <c r="B410" s="17"/>
      <c r="C410" s="65" t="s">
        <v>1355</v>
      </c>
      <c r="D410" s="10" t="s">
        <v>159</v>
      </c>
      <c r="E410" s="60">
        <v>110</v>
      </c>
      <c r="F410" s="11"/>
      <c r="G410" s="11">
        <f t="shared" si="13"/>
        <v>110</v>
      </c>
      <c r="H410" s="12"/>
      <c r="I410" s="12">
        <f t="shared" si="14"/>
        <v>0</v>
      </c>
    </row>
    <row r="411" spans="1:9" s="5" customFormat="1" ht="31.5" x14ac:dyDescent="0.25">
      <c r="A411" s="9" t="s">
        <v>1077</v>
      </c>
      <c r="B411" s="27">
        <v>45469</v>
      </c>
      <c r="C411" s="65" t="s">
        <v>1355</v>
      </c>
      <c r="D411" s="10" t="s">
        <v>473</v>
      </c>
      <c r="E411" s="60">
        <v>8</v>
      </c>
      <c r="F411" s="11"/>
      <c r="G411" s="11">
        <f t="shared" si="13"/>
        <v>8</v>
      </c>
      <c r="H411" s="12"/>
      <c r="I411" s="12">
        <f t="shared" si="14"/>
        <v>0</v>
      </c>
    </row>
    <row r="412" spans="1:9" s="5" customFormat="1" ht="15.75" customHeight="1" x14ac:dyDescent="0.25">
      <c r="A412" s="9" t="s">
        <v>1078</v>
      </c>
      <c r="B412" s="17"/>
      <c r="C412" s="65" t="s">
        <v>1355</v>
      </c>
      <c r="D412" s="10" t="s">
        <v>170</v>
      </c>
      <c r="E412" s="60">
        <v>27</v>
      </c>
      <c r="F412" s="11"/>
      <c r="G412" s="11">
        <f t="shared" si="13"/>
        <v>27</v>
      </c>
      <c r="H412" s="12"/>
      <c r="I412" s="12">
        <f t="shared" si="14"/>
        <v>0</v>
      </c>
    </row>
    <row r="413" spans="1:9" s="5" customFormat="1" ht="15.75" customHeight="1" x14ac:dyDescent="0.25">
      <c r="A413" s="9" t="s">
        <v>1079</v>
      </c>
      <c r="B413" s="17"/>
      <c r="C413" s="65" t="s">
        <v>1355</v>
      </c>
      <c r="D413" s="10" t="s">
        <v>118</v>
      </c>
      <c r="E413" s="60">
        <v>17</v>
      </c>
      <c r="F413" s="11"/>
      <c r="G413" s="11">
        <f t="shared" si="13"/>
        <v>17</v>
      </c>
      <c r="H413" s="12"/>
      <c r="I413" s="12">
        <f t="shared" si="14"/>
        <v>0</v>
      </c>
    </row>
    <row r="414" spans="1:9" s="5" customFormat="1" ht="15.75" customHeight="1" x14ac:dyDescent="0.25">
      <c r="A414" s="9" t="s">
        <v>1080</v>
      </c>
      <c r="B414" s="17"/>
      <c r="C414" s="65" t="s">
        <v>1355</v>
      </c>
      <c r="D414" s="10" t="s">
        <v>462</v>
      </c>
      <c r="E414" s="60">
        <v>179</v>
      </c>
      <c r="F414" s="11"/>
      <c r="G414" s="11">
        <f t="shared" si="13"/>
        <v>179</v>
      </c>
      <c r="H414" s="12">
        <v>2.5</v>
      </c>
      <c r="I414" s="12">
        <f t="shared" si="14"/>
        <v>447.5</v>
      </c>
    </row>
    <row r="415" spans="1:9" s="5" customFormat="1" ht="15.75" customHeight="1" x14ac:dyDescent="0.25">
      <c r="A415" s="9" t="s">
        <v>1081</v>
      </c>
      <c r="B415" s="17"/>
      <c r="C415" s="65" t="s">
        <v>1355</v>
      </c>
      <c r="D415" s="10" t="s">
        <v>461</v>
      </c>
      <c r="E415" s="60">
        <v>62</v>
      </c>
      <c r="F415" s="11"/>
      <c r="G415" s="11">
        <f t="shared" si="13"/>
        <v>62</v>
      </c>
      <c r="H415" s="12">
        <v>6.5</v>
      </c>
      <c r="I415" s="12">
        <f t="shared" si="14"/>
        <v>403</v>
      </c>
    </row>
    <row r="416" spans="1:9" s="5" customFormat="1" ht="15.75" customHeight="1" x14ac:dyDescent="0.25">
      <c r="A416" s="9" t="s">
        <v>1082</v>
      </c>
      <c r="B416" s="17" t="s">
        <v>573</v>
      </c>
      <c r="C416" s="65" t="s">
        <v>1355</v>
      </c>
      <c r="D416" s="10" t="s">
        <v>463</v>
      </c>
      <c r="E416" s="60">
        <v>9</v>
      </c>
      <c r="F416" s="11"/>
      <c r="G416" s="11">
        <f t="shared" si="13"/>
        <v>9</v>
      </c>
      <c r="H416" s="12">
        <v>360</v>
      </c>
      <c r="I416" s="12">
        <f t="shared" si="14"/>
        <v>3240</v>
      </c>
    </row>
    <row r="417" spans="1:9" s="5" customFormat="1" ht="15.75" customHeight="1" x14ac:dyDescent="0.25">
      <c r="A417" s="9" t="s">
        <v>1083</v>
      </c>
      <c r="B417" s="22" t="s">
        <v>564</v>
      </c>
      <c r="C417" s="65" t="s">
        <v>1355</v>
      </c>
      <c r="D417" s="10" t="s">
        <v>119</v>
      </c>
      <c r="E417" s="60">
        <f>34-2</f>
        <v>32</v>
      </c>
      <c r="F417" s="11"/>
      <c r="G417" s="11">
        <f t="shared" si="13"/>
        <v>32</v>
      </c>
      <c r="H417" s="12">
        <v>4.55</v>
      </c>
      <c r="I417" s="12">
        <f t="shared" si="14"/>
        <v>145.6</v>
      </c>
    </row>
    <row r="418" spans="1:9" s="5" customFormat="1" ht="15.75" customHeight="1" x14ac:dyDescent="0.25">
      <c r="A418" s="9" t="s">
        <v>1084</v>
      </c>
      <c r="B418" s="17" t="s">
        <v>573</v>
      </c>
      <c r="C418" s="65" t="s">
        <v>1355</v>
      </c>
      <c r="D418" s="10" t="s">
        <v>464</v>
      </c>
      <c r="E418" s="60">
        <v>15</v>
      </c>
      <c r="F418" s="11"/>
      <c r="G418" s="11">
        <f t="shared" si="13"/>
        <v>15</v>
      </c>
      <c r="H418" s="12">
        <v>360</v>
      </c>
      <c r="I418" s="12">
        <f t="shared" si="14"/>
        <v>5400</v>
      </c>
    </row>
    <row r="419" spans="1:9" s="5" customFormat="1" ht="31.5" x14ac:dyDescent="0.25">
      <c r="A419" s="9" t="s">
        <v>1085</v>
      </c>
      <c r="B419" s="17" t="s">
        <v>573</v>
      </c>
      <c r="C419" s="65" t="s">
        <v>1355</v>
      </c>
      <c r="D419" s="10" t="s">
        <v>78</v>
      </c>
      <c r="E419" s="60">
        <v>25</v>
      </c>
      <c r="F419" s="11"/>
      <c r="G419" s="11">
        <f t="shared" si="13"/>
        <v>25</v>
      </c>
      <c r="H419" s="12">
        <v>56.87</v>
      </c>
      <c r="I419" s="12">
        <f t="shared" si="14"/>
        <v>1421.75</v>
      </c>
    </row>
    <row r="420" spans="1:9" s="5" customFormat="1" ht="15.75" customHeight="1" x14ac:dyDescent="0.25">
      <c r="A420" s="9" t="s">
        <v>1086</v>
      </c>
      <c r="B420" s="17" t="s">
        <v>573</v>
      </c>
      <c r="C420" s="65" t="s">
        <v>1355</v>
      </c>
      <c r="D420" s="10" t="s">
        <v>132</v>
      </c>
      <c r="E420" s="60">
        <v>1</v>
      </c>
      <c r="F420" s="11"/>
      <c r="G420" s="11">
        <f t="shared" si="13"/>
        <v>1</v>
      </c>
      <c r="H420" s="12">
        <v>472</v>
      </c>
      <c r="I420" s="12">
        <f t="shared" si="14"/>
        <v>472</v>
      </c>
    </row>
    <row r="421" spans="1:9" s="5" customFormat="1" ht="15.75" customHeight="1" x14ac:dyDescent="0.25">
      <c r="A421" s="9" t="s">
        <v>1087</v>
      </c>
      <c r="B421" s="17" t="s">
        <v>573</v>
      </c>
      <c r="C421" s="65" t="s">
        <v>1355</v>
      </c>
      <c r="D421" s="10" t="s">
        <v>80</v>
      </c>
      <c r="E421" s="60">
        <f>12-1</f>
        <v>11</v>
      </c>
      <c r="F421" s="11"/>
      <c r="G421" s="11">
        <f t="shared" ref="G421:G484" si="15">+E421-F421</f>
        <v>11</v>
      </c>
      <c r="H421" s="12">
        <v>472</v>
      </c>
      <c r="I421" s="12">
        <f t="shared" si="14"/>
        <v>5192</v>
      </c>
    </row>
    <row r="422" spans="1:9" s="5" customFormat="1" ht="15.75" customHeight="1" x14ac:dyDescent="0.25">
      <c r="A422" s="9" t="s">
        <v>1088</v>
      </c>
      <c r="B422" s="17"/>
      <c r="C422" s="65" t="s">
        <v>1355</v>
      </c>
      <c r="D422" s="10" t="s">
        <v>75</v>
      </c>
      <c r="E422" s="60">
        <v>2</v>
      </c>
      <c r="F422" s="11"/>
      <c r="G422" s="11">
        <f t="shared" si="15"/>
        <v>2</v>
      </c>
      <c r="H422" s="12"/>
      <c r="I422" s="12">
        <f t="shared" si="14"/>
        <v>0</v>
      </c>
    </row>
    <row r="423" spans="1:9" s="5" customFormat="1" ht="15.75" customHeight="1" x14ac:dyDescent="0.25">
      <c r="A423" s="9" t="s">
        <v>1089</v>
      </c>
      <c r="B423" s="17"/>
      <c r="C423" s="65" t="s">
        <v>1355</v>
      </c>
      <c r="D423" s="10" t="s">
        <v>160</v>
      </c>
      <c r="E423" s="60">
        <v>2</v>
      </c>
      <c r="F423" s="11"/>
      <c r="G423" s="11">
        <f t="shared" si="15"/>
        <v>2</v>
      </c>
      <c r="H423" s="12"/>
      <c r="I423" s="12">
        <f t="shared" si="14"/>
        <v>0</v>
      </c>
    </row>
    <row r="424" spans="1:9" s="5" customFormat="1" ht="15.75" customHeight="1" x14ac:dyDescent="0.25">
      <c r="A424" s="9" t="s">
        <v>1090</v>
      </c>
      <c r="B424" s="22">
        <v>45042</v>
      </c>
      <c r="C424" s="65" t="s">
        <v>1355</v>
      </c>
      <c r="D424" s="10" t="s">
        <v>141</v>
      </c>
      <c r="E424" s="60">
        <v>7</v>
      </c>
      <c r="F424" s="11"/>
      <c r="G424" s="11">
        <f t="shared" si="15"/>
        <v>7</v>
      </c>
      <c r="H424" s="12">
        <v>38.29</v>
      </c>
      <c r="I424" s="12">
        <f t="shared" si="14"/>
        <v>268.02999999999997</v>
      </c>
    </row>
    <row r="425" spans="1:9" s="5" customFormat="1" ht="15.75" customHeight="1" x14ac:dyDescent="0.25">
      <c r="A425" s="9" t="s">
        <v>1091</v>
      </c>
      <c r="B425" s="17"/>
      <c r="C425" s="65" t="s">
        <v>1355</v>
      </c>
      <c r="D425" s="10" t="s">
        <v>120</v>
      </c>
      <c r="E425" s="60">
        <v>3</v>
      </c>
      <c r="F425" s="11"/>
      <c r="G425" s="11">
        <f t="shared" si="15"/>
        <v>3</v>
      </c>
      <c r="H425" s="12">
        <v>200</v>
      </c>
      <c r="I425" s="12">
        <f t="shared" si="14"/>
        <v>600</v>
      </c>
    </row>
    <row r="426" spans="1:9" s="5" customFormat="1" ht="15.75" customHeight="1" x14ac:dyDescent="0.25">
      <c r="A426" s="9" t="s">
        <v>1092</v>
      </c>
      <c r="B426" s="17"/>
      <c r="C426" s="65" t="s">
        <v>1355</v>
      </c>
      <c r="D426" s="10" t="s">
        <v>129</v>
      </c>
      <c r="E426" s="60">
        <v>2</v>
      </c>
      <c r="F426" s="11"/>
      <c r="G426" s="11">
        <f t="shared" si="15"/>
        <v>2</v>
      </c>
      <c r="H426" s="12"/>
      <c r="I426" s="12">
        <f t="shared" si="14"/>
        <v>0</v>
      </c>
    </row>
    <row r="427" spans="1:9" s="5" customFormat="1" ht="31.5" x14ac:dyDescent="0.25">
      <c r="A427" s="9" t="s">
        <v>1093</v>
      </c>
      <c r="B427" s="17"/>
      <c r="C427" s="65" t="s">
        <v>1355</v>
      </c>
      <c r="D427" s="10" t="s">
        <v>655</v>
      </c>
      <c r="E427" s="60">
        <v>2</v>
      </c>
      <c r="F427" s="11"/>
      <c r="G427" s="11">
        <f t="shared" si="15"/>
        <v>2</v>
      </c>
      <c r="H427" s="12"/>
      <c r="I427" s="12">
        <f t="shared" si="14"/>
        <v>0</v>
      </c>
    </row>
    <row r="428" spans="1:9" s="5" customFormat="1" ht="31.5" x14ac:dyDescent="0.25">
      <c r="A428" s="9" t="s">
        <v>1094</v>
      </c>
      <c r="B428" s="17"/>
      <c r="C428" s="65" t="s">
        <v>1355</v>
      </c>
      <c r="D428" s="10" t="s">
        <v>656</v>
      </c>
      <c r="E428" s="60">
        <v>2</v>
      </c>
      <c r="F428" s="11"/>
      <c r="G428" s="11">
        <f t="shared" si="15"/>
        <v>2</v>
      </c>
      <c r="H428" s="12"/>
      <c r="I428" s="12">
        <f t="shared" si="14"/>
        <v>0</v>
      </c>
    </row>
    <row r="429" spans="1:9" s="5" customFormat="1" ht="31.5" x14ac:dyDescent="0.25">
      <c r="A429" s="9" t="s">
        <v>1095</v>
      </c>
      <c r="B429" s="17"/>
      <c r="C429" s="65" t="s">
        <v>1355</v>
      </c>
      <c r="D429" s="10" t="s">
        <v>657</v>
      </c>
      <c r="E429" s="60">
        <v>1</v>
      </c>
      <c r="F429" s="11"/>
      <c r="G429" s="11">
        <f t="shared" si="15"/>
        <v>1</v>
      </c>
      <c r="H429" s="12"/>
      <c r="I429" s="12">
        <f t="shared" si="14"/>
        <v>0</v>
      </c>
    </row>
    <row r="430" spans="1:9" s="5" customFormat="1" ht="15.75" customHeight="1" x14ac:dyDescent="0.25">
      <c r="A430" s="9" t="s">
        <v>1096</v>
      </c>
      <c r="B430" s="17"/>
      <c r="C430" s="65" t="s">
        <v>1355</v>
      </c>
      <c r="D430" s="10" t="s">
        <v>658</v>
      </c>
      <c r="E430" s="60">
        <v>1</v>
      </c>
      <c r="F430" s="11"/>
      <c r="G430" s="11">
        <f t="shared" si="15"/>
        <v>1</v>
      </c>
      <c r="H430" s="12"/>
      <c r="I430" s="12">
        <f t="shared" si="14"/>
        <v>0</v>
      </c>
    </row>
    <row r="431" spans="1:9" s="5" customFormat="1" ht="31.5" x14ac:dyDescent="0.25">
      <c r="A431" s="9" t="s">
        <v>1097</v>
      </c>
      <c r="B431" s="17"/>
      <c r="C431" s="65" t="s">
        <v>1355</v>
      </c>
      <c r="D431" s="10" t="s">
        <v>659</v>
      </c>
      <c r="E431" s="60">
        <v>280</v>
      </c>
      <c r="F431" s="11"/>
      <c r="G431" s="11">
        <f t="shared" si="15"/>
        <v>280</v>
      </c>
      <c r="H431" s="12"/>
      <c r="I431" s="12">
        <f t="shared" si="14"/>
        <v>0</v>
      </c>
    </row>
    <row r="432" spans="1:9" s="5" customFormat="1" ht="31.5" x14ac:dyDescent="0.25">
      <c r="A432" s="9" t="s">
        <v>1098</v>
      </c>
      <c r="B432" s="17"/>
      <c r="C432" s="65" t="s">
        <v>1355</v>
      </c>
      <c r="D432" s="10" t="s">
        <v>660</v>
      </c>
      <c r="E432" s="60">
        <v>2</v>
      </c>
      <c r="F432" s="11"/>
      <c r="G432" s="11">
        <f t="shared" si="15"/>
        <v>2</v>
      </c>
      <c r="H432" s="12"/>
      <c r="I432" s="12">
        <f t="shared" si="14"/>
        <v>0</v>
      </c>
    </row>
    <row r="433" spans="1:9" s="5" customFormat="1" ht="15.75" customHeight="1" x14ac:dyDescent="0.25">
      <c r="A433" s="9" t="s">
        <v>1099</v>
      </c>
      <c r="B433" s="17" t="s">
        <v>573</v>
      </c>
      <c r="C433" s="65" t="s">
        <v>1355</v>
      </c>
      <c r="D433" s="10" t="s">
        <v>529</v>
      </c>
      <c r="E433" s="60">
        <f>35-1</f>
        <v>34</v>
      </c>
      <c r="F433" s="11"/>
      <c r="G433" s="11">
        <f t="shared" si="15"/>
        <v>34</v>
      </c>
      <c r="H433" s="12">
        <v>70</v>
      </c>
      <c r="I433" s="12">
        <f t="shared" si="14"/>
        <v>2380</v>
      </c>
    </row>
    <row r="434" spans="1:9" s="5" customFormat="1" ht="15.75" customHeight="1" x14ac:dyDescent="0.25">
      <c r="A434" s="9" t="s">
        <v>1100</v>
      </c>
      <c r="B434" s="17" t="s">
        <v>573</v>
      </c>
      <c r="C434" s="65" t="s">
        <v>1355</v>
      </c>
      <c r="D434" s="10" t="s">
        <v>530</v>
      </c>
      <c r="E434" s="60">
        <v>35</v>
      </c>
      <c r="F434" s="11"/>
      <c r="G434" s="11">
        <f t="shared" si="15"/>
        <v>35</v>
      </c>
      <c r="H434" s="12">
        <v>54.28</v>
      </c>
      <c r="I434" s="12">
        <f t="shared" si="14"/>
        <v>1899.8</v>
      </c>
    </row>
    <row r="435" spans="1:9" s="5" customFormat="1" ht="31.5" x14ac:dyDescent="0.25">
      <c r="A435" s="9" t="s">
        <v>1101</v>
      </c>
      <c r="B435" s="17"/>
      <c r="C435" s="65" t="s">
        <v>1355</v>
      </c>
      <c r="D435" s="10" t="s">
        <v>661</v>
      </c>
      <c r="E435" s="60">
        <v>25</v>
      </c>
      <c r="F435" s="11"/>
      <c r="G435" s="11">
        <f t="shared" si="15"/>
        <v>25</v>
      </c>
      <c r="H435" s="12"/>
      <c r="I435" s="12">
        <f t="shared" si="14"/>
        <v>0</v>
      </c>
    </row>
    <row r="436" spans="1:9" s="5" customFormat="1" ht="15.75" customHeight="1" x14ac:dyDescent="0.25">
      <c r="A436" s="9" t="s">
        <v>1102</v>
      </c>
      <c r="B436" s="17" t="s">
        <v>564</v>
      </c>
      <c r="C436" s="65" t="s">
        <v>1355</v>
      </c>
      <c r="D436" s="10" t="s">
        <v>76</v>
      </c>
      <c r="E436" s="60">
        <v>25</v>
      </c>
      <c r="F436" s="11"/>
      <c r="G436" s="11">
        <f t="shared" si="15"/>
        <v>25</v>
      </c>
      <c r="H436" s="12">
        <v>23.68</v>
      </c>
      <c r="I436" s="12">
        <f t="shared" si="14"/>
        <v>592</v>
      </c>
    </row>
    <row r="437" spans="1:9" s="5" customFormat="1" ht="15.75" customHeight="1" x14ac:dyDescent="0.25">
      <c r="A437" s="9" t="s">
        <v>1103</v>
      </c>
      <c r="B437" s="17" t="s">
        <v>573</v>
      </c>
      <c r="C437" s="65" t="s">
        <v>1355</v>
      </c>
      <c r="D437" s="10" t="s">
        <v>77</v>
      </c>
      <c r="E437" s="60">
        <f>16-1</f>
        <v>15</v>
      </c>
      <c r="F437" s="11"/>
      <c r="G437" s="11">
        <f t="shared" si="15"/>
        <v>15</v>
      </c>
      <c r="H437" s="12">
        <v>265.95</v>
      </c>
      <c r="I437" s="12">
        <f t="shared" si="14"/>
        <v>3989.25</v>
      </c>
    </row>
    <row r="438" spans="1:9" s="5" customFormat="1" ht="15.75" customHeight="1" x14ac:dyDescent="0.25">
      <c r="A438" s="9" t="s">
        <v>1104</v>
      </c>
      <c r="B438" s="17" t="s">
        <v>564</v>
      </c>
      <c r="C438" s="65" t="s">
        <v>1355</v>
      </c>
      <c r="D438" s="10" t="s">
        <v>74</v>
      </c>
      <c r="E438" s="60">
        <v>24</v>
      </c>
      <c r="F438" s="11"/>
      <c r="G438" s="11">
        <f t="shared" si="15"/>
        <v>24</v>
      </c>
      <c r="H438" s="12">
        <v>167.79</v>
      </c>
      <c r="I438" s="12">
        <f t="shared" si="14"/>
        <v>4026.96</v>
      </c>
    </row>
    <row r="439" spans="1:9" s="5" customFormat="1" ht="15.75" customHeight="1" x14ac:dyDescent="0.25">
      <c r="A439" s="9" t="s">
        <v>1105</v>
      </c>
      <c r="B439" s="17"/>
      <c r="C439" s="65" t="s">
        <v>1355</v>
      </c>
      <c r="D439" s="10" t="s">
        <v>168</v>
      </c>
      <c r="E439" s="60">
        <f>3-1</f>
        <v>2</v>
      </c>
      <c r="F439" s="11"/>
      <c r="G439" s="11">
        <f t="shared" si="15"/>
        <v>2</v>
      </c>
      <c r="H439" s="12">
        <v>26.46</v>
      </c>
      <c r="I439" s="12">
        <f t="shared" si="14"/>
        <v>52.92</v>
      </c>
    </row>
    <row r="440" spans="1:9" s="5" customFormat="1" ht="31.5" x14ac:dyDescent="0.25">
      <c r="A440" s="9" t="s">
        <v>1106</v>
      </c>
      <c r="B440" s="17"/>
      <c r="C440" s="65" t="s">
        <v>1355</v>
      </c>
      <c r="D440" s="10" t="s">
        <v>152</v>
      </c>
      <c r="E440" s="60">
        <f>5-1</f>
        <v>4</v>
      </c>
      <c r="F440" s="11"/>
      <c r="G440" s="11">
        <f t="shared" si="15"/>
        <v>4</v>
      </c>
      <c r="H440" s="12"/>
      <c r="I440" s="12">
        <f t="shared" si="14"/>
        <v>0</v>
      </c>
    </row>
    <row r="441" spans="1:9" s="5" customFormat="1" ht="31.5" x14ac:dyDescent="0.25">
      <c r="A441" s="9" t="s">
        <v>1107</v>
      </c>
      <c r="B441" s="17"/>
      <c r="C441" s="65" t="s">
        <v>1355</v>
      </c>
      <c r="D441" s="10" t="s">
        <v>158</v>
      </c>
      <c r="E441" s="60">
        <f>90</f>
        <v>90</v>
      </c>
      <c r="F441" s="11"/>
      <c r="G441" s="11">
        <f t="shared" si="15"/>
        <v>90</v>
      </c>
      <c r="H441" s="12"/>
      <c r="I441" s="12">
        <f t="shared" si="14"/>
        <v>0</v>
      </c>
    </row>
    <row r="442" spans="1:9" s="5" customFormat="1" ht="15.75" customHeight="1" x14ac:dyDescent="0.25">
      <c r="A442" s="9" t="s">
        <v>1108</v>
      </c>
      <c r="B442" s="17"/>
      <c r="C442" s="65" t="s">
        <v>1355</v>
      </c>
      <c r="D442" s="10" t="s">
        <v>524</v>
      </c>
      <c r="E442" s="60">
        <v>3</v>
      </c>
      <c r="F442" s="11"/>
      <c r="G442" s="11">
        <f t="shared" si="15"/>
        <v>3</v>
      </c>
      <c r="H442" s="12">
        <v>26.46</v>
      </c>
      <c r="I442" s="12">
        <f t="shared" si="14"/>
        <v>79.38</v>
      </c>
    </row>
    <row r="443" spans="1:9" s="5" customFormat="1" ht="31.5" x14ac:dyDescent="0.25">
      <c r="A443" s="9" t="s">
        <v>1109</v>
      </c>
      <c r="B443" s="29" t="s">
        <v>564</v>
      </c>
      <c r="C443" s="65" t="s">
        <v>1355</v>
      </c>
      <c r="D443" s="10" t="s">
        <v>183</v>
      </c>
      <c r="E443" s="60">
        <v>34</v>
      </c>
      <c r="F443" s="11"/>
      <c r="G443" s="11">
        <f t="shared" si="15"/>
        <v>34</v>
      </c>
      <c r="H443" s="12">
        <v>25.42</v>
      </c>
      <c r="I443" s="12">
        <f t="shared" si="14"/>
        <v>864.28000000000009</v>
      </c>
    </row>
    <row r="444" spans="1:9" s="5" customFormat="1" ht="31.5" x14ac:dyDescent="0.25">
      <c r="A444" s="9" t="s">
        <v>1110</v>
      </c>
      <c r="B444" s="29" t="s">
        <v>564</v>
      </c>
      <c r="C444" s="65" t="s">
        <v>1355</v>
      </c>
      <c r="D444" s="10" t="s">
        <v>182</v>
      </c>
      <c r="E444" s="60">
        <f>117-6</f>
        <v>111</v>
      </c>
      <c r="F444" s="11"/>
      <c r="G444" s="11">
        <f t="shared" si="15"/>
        <v>111</v>
      </c>
      <c r="H444" s="12">
        <v>48</v>
      </c>
      <c r="I444" s="12">
        <f t="shared" si="14"/>
        <v>5328</v>
      </c>
    </row>
    <row r="445" spans="1:9" s="5" customFormat="1" ht="31.5" x14ac:dyDescent="0.25">
      <c r="A445" s="9" t="s">
        <v>1111</v>
      </c>
      <c r="B445" s="29" t="s">
        <v>564</v>
      </c>
      <c r="C445" s="65" t="s">
        <v>1355</v>
      </c>
      <c r="D445" s="10" t="s">
        <v>589</v>
      </c>
      <c r="E445" s="60">
        <f>55+42+7+1+9</f>
        <v>114</v>
      </c>
      <c r="F445" s="11"/>
      <c r="G445" s="11">
        <f t="shared" si="15"/>
        <v>114</v>
      </c>
      <c r="H445" s="12">
        <v>25.42</v>
      </c>
      <c r="I445" s="12">
        <f t="shared" si="14"/>
        <v>2897.88</v>
      </c>
    </row>
    <row r="446" spans="1:9" s="5" customFormat="1" ht="31.5" x14ac:dyDescent="0.25">
      <c r="A446" s="9" t="s">
        <v>1112</v>
      </c>
      <c r="B446" s="29" t="s">
        <v>564</v>
      </c>
      <c r="C446" s="65" t="s">
        <v>1355</v>
      </c>
      <c r="D446" s="10" t="s">
        <v>171</v>
      </c>
      <c r="E446" s="60">
        <v>36</v>
      </c>
      <c r="F446" s="11"/>
      <c r="G446" s="11">
        <f t="shared" si="15"/>
        <v>36</v>
      </c>
      <c r="H446" s="12">
        <v>25.42</v>
      </c>
      <c r="I446" s="12">
        <f t="shared" si="14"/>
        <v>915.12000000000012</v>
      </c>
    </row>
    <row r="447" spans="1:9" s="5" customFormat="1" ht="15.75" customHeight="1" x14ac:dyDescent="0.25">
      <c r="A447" s="9" t="s">
        <v>1113</v>
      </c>
      <c r="B447" s="27">
        <v>45469</v>
      </c>
      <c r="C447" s="65" t="s">
        <v>1355</v>
      </c>
      <c r="D447" s="10" t="s">
        <v>472</v>
      </c>
      <c r="E447" s="60">
        <v>2</v>
      </c>
      <c r="F447" s="11"/>
      <c r="G447" s="11">
        <f t="shared" si="15"/>
        <v>2</v>
      </c>
      <c r="H447" s="12">
        <v>48</v>
      </c>
      <c r="I447" s="12">
        <f t="shared" si="14"/>
        <v>96</v>
      </c>
    </row>
    <row r="448" spans="1:9" s="5" customFormat="1" ht="31.5" x14ac:dyDescent="0.25">
      <c r="A448" s="9" t="s">
        <v>1114</v>
      </c>
      <c r="B448" s="27">
        <v>45469</v>
      </c>
      <c r="C448" s="65" t="s">
        <v>1355</v>
      </c>
      <c r="D448" s="10" t="s">
        <v>174</v>
      </c>
      <c r="E448" s="60">
        <v>24</v>
      </c>
      <c r="F448" s="11"/>
      <c r="G448" s="11">
        <f t="shared" si="15"/>
        <v>24</v>
      </c>
      <c r="H448" s="12">
        <v>25.42</v>
      </c>
      <c r="I448" s="12">
        <f t="shared" si="14"/>
        <v>610.08000000000004</v>
      </c>
    </row>
    <row r="449" spans="1:9" s="5" customFormat="1" ht="31.5" x14ac:dyDescent="0.25">
      <c r="A449" s="9" t="s">
        <v>1115</v>
      </c>
      <c r="B449" s="27">
        <v>45469</v>
      </c>
      <c r="C449" s="65" t="s">
        <v>1355</v>
      </c>
      <c r="D449" s="10" t="s">
        <v>176</v>
      </c>
      <c r="E449" s="60">
        <v>24</v>
      </c>
      <c r="F449" s="11"/>
      <c r="G449" s="11">
        <f t="shared" si="15"/>
        <v>24</v>
      </c>
      <c r="H449" s="12">
        <v>25.42</v>
      </c>
      <c r="I449" s="12">
        <f t="shared" si="14"/>
        <v>610.08000000000004</v>
      </c>
    </row>
    <row r="450" spans="1:9" s="5" customFormat="1" ht="31.5" x14ac:dyDescent="0.25">
      <c r="A450" s="9" t="s">
        <v>1116</v>
      </c>
      <c r="B450" s="27">
        <v>45469</v>
      </c>
      <c r="C450" s="65" t="s">
        <v>1355</v>
      </c>
      <c r="D450" s="10" t="s">
        <v>175</v>
      </c>
      <c r="E450" s="60">
        <v>24</v>
      </c>
      <c r="F450" s="11"/>
      <c r="G450" s="11">
        <f t="shared" si="15"/>
        <v>24</v>
      </c>
      <c r="H450" s="12">
        <v>25.42</v>
      </c>
      <c r="I450" s="12">
        <f t="shared" si="14"/>
        <v>610.08000000000004</v>
      </c>
    </row>
    <row r="451" spans="1:9" s="5" customFormat="1" ht="31.5" x14ac:dyDescent="0.25">
      <c r="A451" s="9" t="s">
        <v>1117</v>
      </c>
      <c r="B451" s="27">
        <v>45469</v>
      </c>
      <c r="C451" s="65" t="s">
        <v>1355</v>
      </c>
      <c r="D451" s="10" t="s">
        <v>172</v>
      </c>
      <c r="E451" s="60">
        <v>16</v>
      </c>
      <c r="F451" s="11"/>
      <c r="G451" s="11">
        <f t="shared" si="15"/>
        <v>16</v>
      </c>
      <c r="H451" s="12">
        <v>25.42</v>
      </c>
      <c r="I451" s="12">
        <f t="shared" si="14"/>
        <v>406.72</v>
      </c>
    </row>
    <row r="452" spans="1:9" s="5" customFormat="1" ht="31.5" x14ac:dyDescent="0.25">
      <c r="A452" s="9" t="s">
        <v>1118</v>
      </c>
      <c r="B452" s="27">
        <v>45469</v>
      </c>
      <c r="C452" s="65" t="s">
        <v>1355</v>
      </c>
      <c r="D452" s="10" t="s">
        <v>173</v>
      </c>
      <c r="E452" s="60">
        <v>20</v>
      </c>
      <c r="F452" s="11"/>
      <c r="G452" s="11">
        <f t="shared" si="15"/>
        <v>20</v>
      </c>
      <c r="H452" s="12">
        <v>25.42</v>
      </c>
      <c r="I452" s="12">
        <f t="shared" si="14"/>
        <v>508.40000000000003</v>
      </c>
    </row>
    <row r="453" spans="1:9" s="8" customFormat="1" ht="31.5" x14ac:dyDescent="0.25">
      <c r="A453" s="9" t="s">
        <v>1119</v>
      </c>
      <c r="B453" s="27">
        <v>45469</v>
      </c>
      <c r="C453" s="65" t="s">
        <v>1355</v>
      </c>
      <c r="D453" s="10" t="s">
        <v>588</v>
      </c>
      <c r="E453" s="60">
        <v>48</v>
      </c>
      <c r="F453" s="11"/>
      <c r="G453" s="11">
        <f t="shared" si="15"/>
        <v>48</v>
      </c>
      <c r="H453" s="18"/>
      <c r="I453" s="12">
        <f t="shared" si="14"/>
        <v>0</v>
      </c>
    </row>
    <row r="454" spans="1:9" s="5" customFormat="1" ht="15.75" customHeight="1" x14ac:dyDescent="0.25">
      <c r="A454" s="9" t="s">
        <v>1120</v>
      </c>
      <c r="B454" s="17"/>
      <c r="C454" s="65" t="s">
        <v>1355</v>
      </c>
      <c r="D454" s="10" t="s">
        <v>123</v>
      </c>
      <c r="E454" s="60">
        <v>13</v>
      </c>
      <c r="F454" s="11"/>
      <c r="G454" s="11">
        <f t="shared" si="15"/>
        <v>13</v>
      </c>
      <c r="H454" s="12"/>
      <c r="I454" s="12">
        <f t="shared" ref="I454:I520" si="16">+G454*H454</f>
        <v>0</v>
      </c>
    </row>
    <row r="455" spans="1:9" s="5" customFormat="1" ht="15.75" customHeight="1" x14ac:dyDescent="0.25">
      <c r="A455" s="9" t="s">
        <v>1121</v>
      </c>
      <c r="B455" s="17"/>
      <c r="C455" s="65" t="s">
        <v>1355</v>
      </c>
      <c r="D455" s="10" t="s">
        <v>662</v>
      </c>
      <c r="E455" s="60">
        <v>2</v>
      </c>
      <c r="F455" s="11"/>
      <c r="G455" s="11">
        <f t="shared" si="15"/>
        <v>2</v>
      </c>
      <c r="H455" s="12"/>
      <c r="I455" s="12">
        <f t="shared" si="16"/>
        <v>0</v>
      </c>
    </row>
    <row r="456" spans="1:9" s="5" customFormat="1" ht="31.5" x14ac:dyDescent="0.25">
      <c r="A456" s="9" t="s">
        <v>1122</v>
      </c>
      <c r="B456" s="17"/>
      <c r="C456" s="65" t="s">
        <v>1355</v>
      </c>
      <c r="D456" s="10" t="s">
        <v>663</v>
      </c>
      <c r="E456" s="60">
        <v>1</v>
      </c>
      <c r="F456" s="11"/>
      <c r="G456" s="11">
        <f t="shared" si="15"/>
        <v>1</v>
      </c>
      <c r="H456" s="12"/>
      <c r="I456" s="12">
        <f t="shared" si="16"/>
        <v>0</v>
      </c>
    </row>
    <row r="457" spans="1:9" s="5" customFormat="1" ht="15.75" customHeight="1" x14ac:dyDescent="0.25">
      <c r="A457" s="9" t="s">
        <v>1123</v>
      </c>
      <c r="B457" s="22">
        <v>44193</v>
      </c>
      <c r="C457" s="65" t="s">
        <v>1355</v>
      </c>
      <c r="D457" s="10" t="s">
        <v>649</v>
      </c>
      <c r="E457" s="60">
        <v>1</v>
      </c>
      <c r="F457" s="11"/>
      <c r="G457" s="11">
        <f t="shared" si="15"/>
        <v>1</v>
      </c>
      <c r="H457" s="12">
        <v>725</v>
      </c>
      <c r="I457" s="12">
        <f t="shared" si="16"/>
        <v>725</v>
      </c>
    </row>
    <row r="458" spans="1:9" s="5" customFormat="1" ht="31.5" x14ac:dyDescent="0.25">
      <c r="A458" s="9" t="s">
        <v>1124</v>
      </c>
      <c r="B458" s="17"/>
      <c r="C458" s="65" t="s">
        <v>1355</v>
      </c>
      <c r="D458" s="10" t="s">
        <v>664</v>
      </c>
      <c r="E458" s="60">
        <v>1</v>
      </c>
      <c r="F458" s="11"/>
      <c r="G458" s="11">
        <f t="shared" si="15"/>
        <v>1</v>
      </c>
      <c r="H458" s="12">
        <v>0</v>
      </c>
      <c r="I458" s="12">
        <f t="shared" si="16"/>
        <v>0</v>
      </c>
    </row>
    <row r="459" spans="1:9" s="5" customFormat="1" ht="15.75" customHeight="1" x14ac:dyDescent="0.25">
      <c r="A459" s="9" t="s">
        <v>1125</v>
      </c>
      <c r="B459" s="16">
        <v>45469</v>
      </c>
      <c r="C459" s="65" t="s">
        <v>1355</v>
      </c>
      <c r="D459" s="10" t="s">
        <v>650</v>
      </c>
      <c r="E459" s="60">
        <f>69-1-1</f>
        <v>67</v>
      </c>
      <c r="F459" s="11"/>
      <c r="G459" s="11">
        <f t="shared" si="15"/>
        <v>67</v>
      </c>
      <c r="H459" s="12">
        <v>155</v>
      </c>
      <c r="I459" s="12">
        <f t="shared" si="16"/>
        <v>10385</v>
      </c>
    </row>
    <row r="460" spans="1:9" s="5" customFormat="1" ht="15.75" customHeight="1" x14ac:dyDescent="0.25">
      <c r="A460" s="9" t="s">
        <v>1126</v>
      </c>
      <c r="B460" s="16">
        <v>45469</v>
      </c>
      <c r="C460" s="65" t="s">
        <v>1355</v>
      </c>
      <c r="D460" s="10" t="s">
        <v>59</v>
      </c>
      <c r="E460" s="60">
        <v>67</v>
      </c>
      <c r="F460" s="11"/>
      <c r="G460" s="11">
        <f t="shared" si="15"/>
        <v>67</v>
      </c>
      <c r="H460" s="12">
        <v>155</v>
      </c>
      <c r="I460" s="12">
        <f t="shared" si="16"/>
        <v>10385</v>
      </c>
    </row>
    <row r="461" spans="1:9" s="5" customFormat="1" ht="15.75" customHeight="1" x14ac:dyDescent="0.25">
      <c r="A461" s="9" t="s">
        <v>1127</v>
      </c>
      <c r="B461" s="17"/>
      <c r="C461" s="65" t="s">
        <v>1355</v>
      </c>
      <c r="D461" s="10" t="s">
        <v>57</v>
      </c>
      <c r="E461" s="60">
        <v>6</v>
      </c>
      <c r="F461" s="11"/>
      <c r="G461" s="11">
        <f t="shared" si="15"/>
        <v>6</v>
      </c>
      <c r="H461" s="12"/>
      <c r="I461" s="12">
        <f t="shared" si="16"/>
        <v>0</v>
      </c>
    </row>
    <row r="462" spans="1:9" s="5" customFormat="1" ht="47.25" x14ac:dyDescent="0.25">
      <c r="A462" s="9" t="s">
        <v>1128</v>
      </c>
      <c r="B462" s="17"/>
      <c r="C462" s="65" t="s">
        <v>1355</v>
      </c>
      <c r="D462" s="10" t="s">
        <v>665</v>
      </c>
      <c r="E462" s="60">
        <v>84</v>
      </c>
      <c r="F462" s="11"/>
      <c r="G462" s="11">
        <f t="shared" si="15"/>
        <v>84</v>
      </c>
      <c r="H462" s="12"/>
      <c r="I462" s="12">
        <f t="shared" si="16"/>
        <v>0</v>
      </c>
    </row>
    <row r="463" spans="1:9" s="5" customFormat="1" ht="15.75" customHeight="1" x14ac:dyDescent="0.25">
      <c r="A463" s="9" t="s">
        <v>1129</v>
      </c>
      <c r="B463" s="17"/>
      <c r="C463" s="65" t="s">
        <v>1355</v>
      </c>
      <c r="D463" s="31" t="s">
        <v>666</v>
      </c>
      <c r="E463" s="60">
        <f>74-25</f>
        <v>49</v>
      </c>
      <c r="F463" s="11"/>
      <c r="G463" s="11">
        <f t="shared" si="15"/>
        <v>49</v>
      </c>
      <c r="H463" s="12"/>
      <c r="I463" s="12">
        <f t="shared" si="16"/>
        <v>0</v>
      </c>
    </row>
    <row r="464" spans="1:9" s="5" customFormat="1" ht="31.5" x14ac:dyDescent="0.25">
      <c r="A464" s="9" t="s">
        <v>1130</v>
      </c>
      <c r="B464" s="17"/>
      <c r="C464" s="65" t="s">
        <v>1355</v>
      </c>
      <c r="D464" s="31" t="s">
        <v>667</v>
      </c>
      <c r="E464" s="60">
        <v>10</v>
      </c>
      <c r="F464" s="11"/>
      <c r="G464" s="11">
        <f t="shared" si="15"/>
        <v>10</v>
      </c>
      <c r="H464" s="12"/>
      <c r="I464" s="12">
        <f t="shared" si="16"/>
        <v>0</v>
      </c>
    </row>
    <row r="465" spans="1:9" s="5" customFormat="1" ht="15.75" customHeight="1" x14ac:dyDescent="0.25">
      <c r="A465" s="9" t="s">
        <v>1131</v>
      </c>
      <c r="B465" s="17"/>
      <c r="C465" s="65" t="s">
        <v>1355</v>
      </c>
      <c r="D465" s="10" t="s">
        <v>169</v>
      </c>
      <c r="E465" s="60">
        <v>50</v>
      </c>
      <c r="F465" s="11"/>
      <c r="G465" s="11">
        <f t="shared" si="15"/>
        <v>50</v>
      </c>
      <c r="H465" s="12"/>
      <c r="I465" s="12">
        <f t="shared" si="16"/>
        <v>0</v>
      </c>
    </row>
    <row r="466" spans="1:9" s="5" customFormat="1" ht="15.75" customHeight="1" x14ac:dyDescent="0.25">
      <c r="A466" s="9" t="s">
        <v>1132</v>
      </c>
      <c r="B466" s="17" t="s">
        <v>573</v>
      </c>
      <c r="C466" s="65" t="s">
        <v>1355</v>
      </c>
      <c r="D466" s="10" t="s">
        <v>590</v>
      </c>
      <c r="E466" s="60">
        <v>6</v>
      </c>
      <c r="F466" s="11"/>
      <c r="G466" s="11">
        <f t="shared" si="15"/>
        <v>6</v>
      </c>
      <c r="H466" s="12">
        <v>208.86</v>
      </c>
      <c r="I466" s="12">
        <f t="shared" si="16"/>
        <v>1253.1600000000001</v>
      </c>
    </row>
    <row r="467" spans="1:9" s="5" customFormat="1" ht="31.5" x14ac:dyDescent="0.25">
      <c r="A467" s="9" t="s">
        <v>1133</v>
      </c>
      <c r="B467" s="17"/>
      <c r="C467" s="65" t="s">
        <v>1355</v>
      </c>
      <c r="D467" s="10" t="s">
        <v>151</v>
      </c>
      <c r="E467" s="60">
        <v>39</v>
      </c>
      <c r="F467" s="11"/>
      <c r="G467" s="11">
        <f t="shared" si="15"/>
        <v>39</v>
      </c>
      <c r="H467" s="12"/>
      <c r="I467" s="12">
        <f t="shared" si="16"/>
        <v>0</v>
      </c>
    </row>
    <row r="468" spans="1:9" s="5" customFormat="1" ht="15.75" customHeight="1" x14ac:dyDescent="0.25">
      <c r="A468" s="9" t="s">
        <v>1134</v>
      </c>
      <c r="B468" s="17"/>
      <c r="C468" s="65" t="s">
        <v>1355</v>
      </c>
      <c r="D468" s="10" t="s">
        <v>140</v>
      </c>
      <c r="E468" s="60">
        <v>22</v>
      </c>
      <c r="F468" s="11"/>
      <c r="G468" s="11">
        <f t="shared" si="15"/>
        <v>22</v>
      </c>
      <c r="H468" s="12"/>
      <c r="I468" s="12">
        <f t="shared" si="16"/>
        <v>0</v>
      </c>
    </row>
    <row r="469" spans="1:9" s="5" customFormat="1" ht="31.5" x14ac:dyDescent="0.25">
      <c r="A469" s="9" t="s">
        <v>1135</v>
      </c>
      <c r="B469" s="17"/>
      <c r="C469" s="65" t="s">
        <v>1355</v>
      </c>
      <c r="D469" s="10" t="s">
        <v>22</v>
      </c>
      <c r="E469" s="60">
        <v>1</v>
      </c>
      <c r="F469" s="11"/>
      <c r="G469" s="11">
        <f t="shared" si="15"/>
        <v>1</v>
      </c>
      <c r="H469" s="12"/>
      <c r="I469" s="12">
        <f t="shared" si="16"/>
        <v>0</v>
      </c>
    </row>
    <row r="470" spans="1:9" s="5" customFormat="1" ht="15.75" customHeight="1" x14ac:dyDescent="0.25">
      <c r="A470" s="9" t="s">
        <v>1136</v>
      </c>
      <c r="B470" s="17"/>
      <c r="C470" s="65" t="s">
        <v>1355</v>
      </c>
      <c r="D470" s="10" t="s">
        <v>178</v>
      </c>
      <c r="E470" s="60">
        <v>99</v>
      </c>
      <c r="F470" s="11"/>
      <c r="G470" s="11">
        <f t="shared" si="15"/>
        <v>99</v>
      </c>
      <c r="H470" s="12"/>
      <c r="I470" s="12">
        <f t="shared" si="16"/>
        <v>0</v>
      </c>
    </row>
    <row r="471" spans="1:9" s="5" customFormat="1" ht="15.75" customHeight="1" x14ac:dyDescent="0.25">
      <c r="A471" s="9" t="s">
        <v>1137</v>
      </c>
      <c r="B471" s="17"/>
      <c r="C471" s="65" t="s">
        <v>1355</v>
      </c>
      <c r="D471" s="10" t="s">
        <v>177</v>
      </c>
      <c r="E471" s="60">
        <v>41</v>
      </c>
      <c r="F471" s="11"/>
      <c r="G471" s="11">
        <f t="shared" si="15"/>
        <v>41</v>
      </c>
      <c r="H471" s="12"/>
      <c r="I471" s="12">
        <f t="shared" si="16"/>
        <v>0</v>
      </c>
    </row>
    <row r="472" spans="1:9" s="5" customFormat="1" ht="15.75" customHeight="1" x14ac:dyDescent="0.25">
      <c r="A472" s="9" t="s">
        <v>1138</v>
      </c>
      <c r="B472" s="17"/>
      <c r="C472" s="65" t="s">
        <v>1355</v>
      </c>
      <c r="D472" s="10" t="s">
        <v>145</v>
      </c>
      <c r="E472" s="60">
        <v>1</v>
      </c>
      <c r="F472" s="11"/>
      <c r="G472" s="11">
        <f t="shared" si="15"/>
        <v>1</v>
      </c>
      <c r="H472" s="12"/>
      <c r="I472" s="12">
        <f t="shared" si="16"/>
        <v>0</v>
      </c>
    </row>
    <row r="473" spans="1:9" s="5" customFormat="1" ht="15.75" customHeight="1" x14ac:dyDescent="0.25">
      <c r="A473" s="9" t="s">
        <v>1139</v>
      </c>
      <c r="B473" s="17" t="s">
        <v>573</v>
      </c>
      <c r="C473" s="65" t="s">
        <v>1355</v>
      </c>
      <c r="D473" s="10" t="s">
        <v>110</v>
      </c>
      <c r="E473" s="60">
        <v>19</v>
      </c>
      <c r="F473" s="11"/>
      <c r="G473" s="11">
        <f t="shared" si="15"/>
        <v>19</v>
      </c>
      <c r="H473" s="12">
        <v>68.23</v>
      </c>
      <c r="I473" s="12">
        <f t="shared" si="16"/>
        <v>1296.3700000000001</v>
      </c>
    </row>
    <row r="474" spans="1:9" s="5" customFormat="1" ht="15.75" customHeight="1" x14ac:dyDescent="0.25">
      <c r="A474" s="9" t="s">
        <v>1140</v>
      </c>
      <c r="B474" s="17" t="s">
        <v>573</v>
      </c>
      <c r="C474" s="65" t="s">
        <v>1355</v>
      </c>
      <c r="D474" s="10" t="s">
        <v>142</v>
      </c>
      <c r="E474" s="60">
        <v>6</v>
      </c>
      <c r="F474" s="11"/>
      <c r="G474" s="11">
        <f t="shared" si="15"/>
        <v>6</v>
      </c>
      <c r="H474" s="12">
        <v>9.75</v>
      </c>
      <c r="I474" s="12">
        <f t="shared" si="16"/>
        <v>58.5</v>
      </c>
    </row>
    <row r="475" spans="1:9" s="5" customFormat="1" ht="15.75" customHeight="1" x14ac:dyDescent="0.25">
      <c r="A475" s="9" t="s">
        <v>1141</v>
      </c>
      <c r="B475" s="17"/>
      <c r="C475" s="65" t="s">
        <v>1355</v>
      </c>
      <c r="D475" s="10" t="s">
        <v>131</v>
      </c>
      <c r="E475" s="60">
        <v>1</v>
      </c>
      <c r="F475" s="11"/>
      <c r="G475" s="11">
        <f t="shared" si="15"/>
        <v>1</v>
      </c>
      <c r="H475" s="12"/>
      <c r="I475" s="12">
        <f t="shared" si="16"/>
        <v>0</v>
      </c>
    </row>
    <row r="476" spans="1:9" s="5" customFormat="1" ht="15.75" customHeight="1" x14ac:dyDescent="0.25">
      <c r="A476" s="9" t="s">
        <v>1142</v>
      </c>
      <c r="B476" s="17" t="s">
        <v>573</v>
      </c>
      <c r="C476" s="65" t="s">
        <v>1355</v>
      </c>
      <c r="D476" s="10" t="s">
        <v>153</v>
      </c>
      <c r="E476" s="60">
        <f>4-1-1</f>
        <v>2</v>
      </c>
      <c r="F476" s="11"/>
      <c r="G476" s="11">
        <f t="shared" si="15"/>
        <v>2</v>
      </c>
      <c r="H476" s="12">
        <v>30.63</v>
      </c>
      <c r="I476" s="12">
        <f t="shared" si="16"/>
        <v>61.26</v>
      </c>
    </row>
    <row r="477" spans="1:9" s="5" customFormat="1" ht="15.75" customHeight="1" x14ac:dyDescent="0.25">
      <c r="A477" s="9" t="s">
        <v>1143</v>
      </c>
      <c r="B477" s="17" t="s">
        <v>573</v>
      </c>
      <c r="C477" s="65" t="s">
        <v>1355</v>
      </c>
      <c r="D477" s="10" t="s">
        <v>156</v>
      </c>
      <c r="E477" s="60">
        <v>2</v>
      </c>
      <c r="F477" s="11"/>
      <c r="G477" s="11">
        <f t="shared" si="15"/>
        <v>2</v>
      </c>
      <c r="H477" s="12">
        <v>30.63</v>
      </c>
      <c r="I477" s="12">
        <f t="shared" si="16"/>
        <v>61.26</v>
      </c>
    </row>
    <row r="478" spans="1:9" s="5" customFormat="1" ht="15.75" customHeight="1" x14ac:dyDescent="0.25">
      <c r="A478" s="9" t="s">
        <v>1144</v>
      </c>
      <c r="B478" s="17" t="s">
        <v>573</v>
      </c>
      <c r="C478" s="65" t="s">
        <v>1355</v>
      </c>
      <c r="D478" s="10" t="s">
        <v>155</v>
      </c>
      <c r="E478" s="60">
        <v>2</v>
      </c>
      <c r="F478" s="11"/>
      <c r="G478" s="11">
        <f t="shared" si="15"/>
        <v>2</v>
      </c>
      <c r="H478" s="12">
        <v>30.63</v>
      </c>
      <c r="I478" s="12">
        <f t="shared" si="16"/>
        <v>61.26</v>
      </c>
    </row>
    <row r="479" spans="1:9" s="5" customFormat="1" ht="15.75" customHeight="1" x14ac:dyDescent="0.25">
      <c r="A479" s="9" t="s">
        <v>1145</v>
      </c>
      <c r="B479" s="17"/>
      <c r="C479" s="65" t="s">
        <v>1355</v>
      </c>
      <c r="D479" s="10" t="s">
        <v>167</v>
      </c>
      <c r="E479" s="60">
        <v>13</v>
      </c>
      <c r="F479" s="11"/>
      <c r="G479" s="11">
        <f t="shared" si="15"/>
        <v>13</v>
      </c>
      <c r="H479" s="12"/>
      <c r="I479" s="12">
        <f t="shared" si="16"/>
        <v>0</v>
      </c>
    </row>
    <row r="480" spans="1:9" s="5" customFormat="1" ht="15.75" customHeight="1" x14ac:dyDescent="0.25">
      <c r="A480" s="9" t="s">
        <v>1146</v>
      </c>
      <c r="B480" s="17"/>
      <c r="C480" s="65" t="s">
        <v>1355</v>
      </c>
      <c r="D480" s="10" t="s">
        <v>163</v>
      </c>
      <c r="E480" s="60">
        <v>48</v>
      </c>
      <c r="F480" s="11"/>
      <c r="G480" s="11">
        <f t="shared" si="15"/>
        <v>48</v>
      </c>
      <c r="H480" s="12"/>
      <c r="I480" s="12">
        <f t="shared" si="16"/>
        <v>0</v>
      </c>
    </row>
    <row r="481" spans="1:9" s="5" customFormat="1" ht="15.75" customHeight="1" x14ac:dyDescent="0.25">
      <c r="A481" s="9" t="s">
        <v>1147</v>
      </c>
      <c r="B481" s="17"/>
      <c r="C481" s="65" t="s">
        <v>1355</v>
      </c>
      <c r="D481" s="10" t="s">
        <v>164</v>
      </c>
      <c r="E481" s="60">
        <f>24-1</f>
        <v>23</v>
      </c>
      <c r="F481" s="11"/>
      <c r="G481" s="11">
        <f t="shared" si="15"/>
        <v>23</v>
      </c>
      <c r="H481" s="12"/>
      <c r="I481" s="12">
        <f t="shared" si="16"/>
        <v>0</v>
      </c>
    </row>
    <row r="482" spans="1:9" s="5" customFormat="1" ht="15.75" customHeight="1" x14ac:dyDescent="0.25">
      <c r="A482" s="9" t="s">
        <v>1148</v>
      </c>
      <c r="B482" s="17"/>
      <c r="C482" s="65" t="s">
        <v>1355</v>
      </c>
      <c r="D482" s="10" t="s">
        <v>162</v>
      </c>
      <c r="E482" s="60">
        <v>15</v>
      </c>
      <c r="F482" s="11"/>
      <c r="G482" s="11">
        <f t="shared" si="15"/>
        <v>15</v>
      </c>
      <c r="H482" s="12"/>
      <c r="I482" s="12">
        <f t="shared" si="16"/>
        <v>0</v>
      </c>
    </row>
    <row r="483" spans="1:9" s="5" customFormat="1" ht="15.75" customHeight="1" x14ac:dyDescent="0.25">
      <c r="A483" s="9" t="s">
        <v>1149</v>
      </c>
      <c r="B483" s="17"/>
      <c r="C483" s="65" t="s">
        <v>1355</v>
      </c>
      <c r="D483" s="10" t="s">
        <v>166</v>
      </c>
      <c r="E483" s="60">
        <v>20</v>
      </c>
      <c r="F483" s="11"/>
      <c r="G483" s="11">
        <f t="shared" si="15"/>
        <v>20</v>
      </c>
      <c r="H483" s="12"/>
      <c r="I483" s="12">
        <f t="shared" si="16"/>
        <v>0</v>
      </c>
    </row>
    <row r="484" spans="1:9" s="5" customFormat="1" ht="15.75" customHeight="1" x14ac:dyDescent="0.25">
      <c r="A484" s="9" t="s">
        <v>1150</v>
      </c>
      <c r="B484" s="17"/>
      <c r="C484" s="65" t="s">
        <v>1355</v>
      </c>
      <c r="D484" s="10" t="s">
        <v>165</v>
      </c>
      <c r="E484" s="60">
        <f>12-1</f>
        <v>11</v>
      </c>
      <c r="F484" s="11"/>
      <c r="G484" s="11">
        <f t="shared" si="15"/>
        <v>11</v>
      </c>
      <c r="H484" s="12"/>
      <c r="I484" s="12">
        <f t="shared" si="16"/>
        <v>0</v>
      </c>
    </row>
    <row r="485" spans="1:9" s="5" customFormat="1" ht="15.75" customHeight="1" x14ac:dyDescent="0.25">
      <c r="A485" s="9" t="s">
        <v>1151</v>
      </c>
      <c r="B485" s="17"/>
      <c r="C485" s="65" t="s">
        <v>1355</v>
      </c>
      <c r="D485" s="10" t="s">
        <v>154</v>
      </c>
      <c r="E485" s="60">
        <f>4-1</f>
        <v>3</v>
      </c>
      <c r="F485" s="11"/>
      <c r="G485" s="11">
        <f t="shared" ref="G485:G514" si="17">+E485-F485</f>
        <v>3</v>
      </c>
      <c r="H485" s="12"/>
      <c r="I485" s="12">
        <f t="shared" si="16"/>
        <v>0</v>
      </c>
    </row>
    <row r="486" spans="1:9" s="5" customFormat="1" ht="31.5" x14ac:dyDescent="0.25">
      <c r="A486" s="9" t="s">
        <v>1152</v>
      </c>
      <c r="B486" s="17"/>
      <c r="C486" s="65" t="s">
        <v>1355</v>
      </c>
      <c r="D486" s="10" t="s">
        <v>94</v>
      </c>
      <c r="E486" s="60">
        <v>2</v>
      </c>
      <c r="F486" s="11"/>
      <c r="G486" s="11">
        <f t="shared" si="17"/>
        <v>2</v>
      </c>
      <c r="H486" s="12"/>
      <c r="I486" s="12">
        <f t="shared" si="16"/>
        <v>0</v>
      </c>
    </row>
    <row r="487" spans="1:9" s="5" customFormat="1" ht="15.75" customHeight="1" x14ac:dyDescent="0.25">
      <c r="A487" s="9" t="s">
        <v>1153</v>
      </c>
      <c r="B487" s="17"/>
      <c r="C487" s="65" t="s">
        <v>1355</v>
      </c>
      <c r="D487" s="10" t="s">
        <v>186</v>
      </c>
      <c r="E487" s="60">
        <v>4</v>
      </c>
      <c r="F487" s="11"/>
      <c r="G487" s="11">
        <f t="shared" si="17"/>
        <v>4</v>
      </c>
      <c r="H487" s="12"/>
      <c r="I487" s="12">
        <f t="shared" si="16"/>
        <v>0</v>
      </c>
    </row>
    <row r="488" spans="1:9" s="5" customFormat="1" ht="31.5" x14ac:dyDescent="0.25">
      <c r="A488" s="9" t="s">
        <v>1154</v>
      </c>
      <c r="B488" s="17" t="s">
        <v>573</v>
      </c>
      <c r="C488" s="65" t="s">
        <v>1355</v>
      </c>
      <c r="D488" s="10" t="s">
        <v>591</v>
      </c>
      <c r="E488" s="60">
        <f>200-1</f>
        <v>199</v>
      </c>
      <c r="F488" s="11"/>
      <c r="G488" s="11">
        <f t="shared" si="17"/>
        <v>199</v>
      </c>
      <c r="H488" s="12">
        <v>247.85</v>
      </c>
      <c r="I488" s="12">
        <f t="shared" si="16"/>
        <v>49322.15</v>
      </c>
    </row>
    <row r="489" spans="1:9" s="5" customFormat="1" ht="15.75" customHeight="1" x14ac:dyDescent="0.25">
      <c r="A489" s="9" t="s">
        <v>1155</v>
      </c>
      <c r="B489" s="17"/>
      <c r="C489" s="65" t="s">
        <v>1355</v>
      </c>
      <c r="D489" s="10" t="s">
        <v>92</v>
      </c>
      <c r="E489" s="60">
        <v>7</v>
      </c>
      <c r="F489" s="11"/>
      <c r="G489" s="11">
        <f t="shared" si="17"/>
        <v>7</v>
      </c>
      <c r="H489" s="12"/>
      <c r="I489" s="12">
        <f t="shared" si="16"/>
        <v>0</v>
      </c>
    </row>
    <row r="490" spans="1:9" s="5" customFormat="1" ht="15.75" customHeight="1" x14ac:dyDescent="0.25">
      <c r="A490" s="9" t="s">
        <v>1156</v>
      </c>
      <c r="B490" s="6" t="s">
        <v>564</v>
      </c>
      <c r="C490" s="65" t="s">
        <v>1355</v>
      </c>
      <c r="D490" s="10" t="s">
        <v>546</v>
      </c>
      <c r="E490" s="60">
        <f>71-5</f>
        <v>66</v>
      </c>
      <c r="F490" s="11"/>
      <c r="G490" s="11">
        <f t="shared" si="17"/>
        <v>66</v>
      </c>
      <c r="H490" s="12">
        <v>326.62</v>
      </c>
      <c r="I490" s="12">
        <f t="shared" si="16"/>
        <v>21556.920000000002</v>
      </c>
    </row>
    <row r="491" spans="1:9" s="5" customFormat="1" ht="15.75" customHeight="1" x14ac:dyDescent="0.25">
      <c r="A491" s="9" t="s">
        <v>1157</v>
      </c>
      <c r="B491" s="17"/>
      <c r="C491" s="65" t="s">
        <v>1355</v>
      </c>
      <c r="D491" s="10" t="s">
        <v>91</v>
      </c>
      <c r="E491" s="60">
        <v>9</v>
      </c>
      <c r="F491" s="11"/>
      <c r="G491" s="11">
        <f t="shared" si="17"/>
        <v>9</v>
      </c>
      <c r="H491" s="12"/>
      <c r="I491" s="12">
        <f t="shared" si="16"/>
        <v>0</v>
      </c>
    </row>
    <row r="492" spans="1:9" s="5" customFormat="1" ht="31.5" x14ac:dyDescent="0.25">
      <c r="A492" s="9" t="s">
        <v>1158</v>
      </c>
      <c r="B492" s="17"/>
      <c r="C492" s="65" t="s">
        <v>1355</v>
      </c>
      <c r="D492" s="10" t="s">
        <v>465</v>
      </c>
      <c r="E492" s="60">
        <v>21</v>
      </c>
      <c r="F492" s="11"/>
      <c r="G492" s="11">
        <f t="shared" si="17"/>
        <v>21</v>
      </c>
      <c r="H492" s="12"/>
      <c r="I492" s="12">
        <f t="shared" si="16"/>
        <v>0</v>
      </c>
    </row>
    <row r="493" spans="1:9" s="5" customFormat="1" ht="15.75" customHeight="1" x14ac:dyDescent="0.25">
      <c r="A493" s="9" t="s">
        <v>1159</v>
      </c>
      <c r="B493" s="17" t="s">
        <v>593</v>
      </c>
      <c r="C493" s="65" t="s">
        <v>1355</v>
      </c>
      <c r="D493" s="10" t="s">
        <v>592</v>
      </c>
      <c r="E493" s="60">
        <v>126</v>
      </c>
      <c r="F493" s="11"/>
      <c r="G493" s="11">
        <f t="shared" si="17"/>
        <v>126</v>
      </c>
      <c r="H493" s="12">
        <v>19.489999999999998</v>
      </c>
      <c r="I493" s="12">
        <f t="shared" si="16"/>
        <v>2455.7399999999998</v>
      </c>
    </row>
    <row r="494" spans="1:9" s="5" customFormat="1" ht="15.75" customHeight="1" x14ac:dyDescent="0.25">
      <c r="A494" s="9" t="s">
        <v>1160</v>
      </c>
      <c r="B494" s="17"/>
      <c r="C494" s="65" t="s">
        <v>1355</v>
      </c>
      <c r="D494" s="10" t="s">
        <v>124</v>
      </c>
      <c r="E494" s="60">
        <v>8</v>
      </c>
      <c r="F494" s="11"/>
      <c r="G494" s="11">
        <f t="shared" si="17"/>
        <v>8</v>
      </c>
      <c r="H494" s="12"/>
      <c r="I494" s="12">
        <f t="shared" si="16"/>
        <v>0</v>
      </c>
    </row>
    <row r="495" spans="1:9" s="5" customFormat="1" ht="15.75" customHeight="1" x14ac:dyDescent="0.25">
      <c r="A495" s="9" t="s">
        <v>1161</v>
      </c>
      <c r="B495" s="6">
        <v>44852</v>
      </c>
      <c r="C495" s="65" t="s">
        <v>1355</v>
      </c>
      <c r="D495" s="10" t="s">
        <v>60</v>
      </c>
      <c r="E495" s="60">
        <f>12+9</f>
        <v>21</v>
      </c>
      <c r="F495" s="11"/>
      <c r="G495" s="11">
        <f t="shared" si="17"/>
        <v>21</v>
      </c>
      <c r="H495" s="12">
        <v>25.52</v>
      </c>
      <c r="I495" s="12">
        <f t="shared" si="16"/>
        <v>535.91999999999996</v>
      </c>
    </row>
    <row r="496" spans="1:9" s="5" customFormat="1" ht="15.75" customHeight="1" x14ac:dyDescent="0.25">
      <c r="A496" s="9" t="s">
        <v>1162</v>
      </c>
      <c r="B496" s="17" t="s">
        <v>573</v>
      </c>
      <c r="C496" s="65" t="s">
        <v>1355</v>
      </c>
      <c r="D496" s="10" t="s">
        <v>135</v>
      </c>
      <c r="E496" s="60">
        <v>18</v>
      </c>
      <c r="F496" s="11"/>
      <c r="G496" s="11">
        <f t="shared" si="17"/>
        <v>18</v>
      </c>
      <c r="H496" s="12">
        <v>23.6</v>
      </c>
      <c r="I496" s="12">
        <f t="shared" si="16"/>
        <v>424.8</v>
      </c>
    </row>
    <row r="497" spans="1:9" s="5" customFormat="1" ht="15.75" customHeight="1" x14ac:dyDescent="0.25">
      <c r="A497" s="9" t="s">
        <v>1163</v>
      </c>
      <c r="B497" s="6" t="s">
        <v>564</v>
      </c>
      <c r="C497" s="65" t="s">
        <v>1355</v>
      </c>
      <c r="D497" s="10" t="s">
        <v>137</v>
      </c>
      <c r="E497" s="60">
        <v>6</v>
      </c>
      <c r="F497" s="11"/>
      <c r="G497" s="11">
        <f t="shared" si="17"/>
        <v>6</v>
      </c>
      <c r="H497" s="12">
        <v>6.5</v>
      </c>
      <c r="I497" s="12">
        <f t="shared" si="16"/>
        <v>39</v>
      </c>
    </row>
    <row r="498" spans="1:9" s="5" customFormat="1" ht="15.75" customHeight="1" x14ac:dyDescent="0.25">
      <c r="A498" s="9" t="s">
        <v>1164</v>
      </c>
      <c r="B498" s="6" t="s">
        <v>564</v>
      </c>
      <c r="C498" s="65" t="s">
        <v>1355</v>
      </c>
      <c r="D498" s="10" t="s">
        <v>136</v>
      </c>
      <c r="E498" s="60">
        <v>49</v>
      </c>
      <c r="F498" s="11"/>
      <c r="G498" s="11">
        <f t="shared" si="17"/>
        <v>49</v>
      </c>
      <c r="H498" s="12">
        <v>6.5</v>
      </c>
      <c r="I498" s="12">
        <f t="shared" si="16"/>
        <v>318.5</v>
      </c>
    </row>
    <row r="499" spans="1:9" s="5" customFormat="1" ht="15.75" customHeight="1" x14ac:dyDescent="0.25">
      <c r="A499" s="9" t="s">
        <v>1165</v>
      </c>
      <c r="B499" s="6" t="s">
        <v>564</v>
      </c>
      <c r="C499" s="65" t="s">
        <v>1355</v>
      </c>
      <c r="D499" s="10" t="s">
        <v>67</v>
      </c>
      <c r="E499" s="60">
        <v>4</v>
      </c>
      <c r="F499" s="11"/>
      <c r="G499" s="11">
        <f t="shared" si="17"/>
        <v>4</v>
      </c>
      <c r="H499" s="12">
        <v>71.650000000000006</v>
      </c>
      <c r="I499" s="12">
        <f t="shared" si="16"/>
        <v>286.60000000000002</v>
      </c>
    </row>
    <row r="500" spans="1:9" s="5" customFormat="1" ht="15.75" customHeight="1" x14ac:dyDescent="0.25">
      <c r="A500" s="9" t="s">
        <v>1166</v>
      </c>
      <c r="B500" s="6" t="s">
        <v>564</v>
      </c>
      <c r="C500" s="65" t="s">
        <v>1355</v>
      </c>
      <c r="D500" s="10" t="s">
        <v>66</v>
      </c>
      <c r="E500" s="60">
        <v>1</v>
      </c>
      <c r="F500" s="11"/>
      <c r="G500" s="11">
        <f t="shared" si="17"/>
        <v>1</v>
      </c>
      <c r="H500" s="12">
        <v>71.650000000000006</v>
      </c>
      <c r="I500" s="12">
        <f t="shared" si="16"/>
        <v>71.650000000000006</v>
      </c>
    </row>
    <row r="501" spans="1:9" s="5" customFormat="1" ht="15.75" customHeight="1" x14ac:dyDescent="0.25">
      <c r="A501" s="9" t="s">
        <v>1167</v>
      </c>
      <c r="B501" s="6">
        <v>45042</v>
      </c>
      <c r="C501" s="65" t="s">
        <v>1355</v>
      </c>
      <c r="D501" s="10" t="s">
        <v>68</v>
      </c>
      <c r="E501" s="60">
        <v>1</v>
      </c>
      <c r="F501" s="11"/>
      <c r="G501" s="11">
        <f t="shared" si="17"/>
        <v>1</v>
      </c>
      <c r="H501" s="12">
        <v>35.33</v>
      </c>
      <c r="I501" s="12">
        <f t="shared" si="16"/>
        <v>35.33</v>
      </c>
    </row>
    <row r="502" spans="1:9" s="5" customFormat="1" ht="15.75" customHeight="1" x14ac:dyDescent="0.25">
      <c r="A502" s="9" t="s">
        <v>1168</v>
      </c>
      <c r="B502" s="6" t="s">
        <v>612</v>
      </c>
      <c r="C502" s="65" t="s">
        <v>1355</v>
      </c>
      <c r="D502" s="10" t="s">
        <v>466</v>
      </c>
      <c r="E502" s="60">
        <v>458</v>
      </c>
      <c r="F502" s="11"/>
      <c r="G502" s="11">
        <f t="shared" si="17"/>
        <v>458</v>
      </c>
      <c r="H502" s="12">
        <v>2.5</v>
      </c>
      <c r="I502" s="12">
        <f t="shared" si="16"/>
        <v>1145</v>
      </c>
    </row>
    <row r="503" spans="1:9" s="5" customFormat="1" ht="15.75" customHeight="1" x14ac:dyDescent="0.25">
      <c r="A503" s="9" t="s">
        <v>1169</v>
      </c>
      <c r="B503" s="6" t="s">
        <v>564</v>
      </c>
      <c r="C503" s="65" t="s">
        <v>1355</v>
      </c>
      <c r="D503" s="10" t="s">
        <v>185</v>
      </c>
      <c r="E503" s="60">
        <v>386</v>
      </c>
      <c r="F503" s="11"/>
      <c r="G503" s="11">
        <f t="shared" si="17"/>
        <v>386</v>
      </c>
      <c r="H503" s="12">
        <v>2.5</v>
      </c>
      <c r="I503" s="12">
        <f t="shared" si="16"/>
        <v>965</v>
      </c>
    </row>
    <row r="504" spans="1:9" s="5" customFormat="1" ht="15.75" customHeight="1" x14ac:dyDescent="0.25">
      <c r="A504" s="9" t="s">
        <v>1170</v>
      </c>
      <c r="B504" s="7">
        <v>45469</v>
      </c>
      <c r="C504" s="65" t="s">
        <v>1355</v>
      </c>
      <c r="D504" s="10" t="s">
        <v>467</v>
      </c>
      <c r="E504" s="60">
        <v>384</v>
      </c>
      <c r="F504" s="11"/>
      <c r="G504" s="11">
        <f t="shared" si="17"/>
        <v>384</v>
      </c>
      <c r="H504" s="12">
        <v>6.25</v>
      </c>
      <c r="I504" s="12">
        <f t="shared" si="16"/>
        <v>2400</v>
      </c>
    </row>
    <row r="505" spans="1:9" s="5" customFormat="1" ht="15.75" customHeight="1" x14ac:dyDescent="0.25">
      <c r="A505" s="9" t="s">
        <v>1171</v>
      </c>
      <c r="B505" s="17"/>
      <c r="C505" s="65" t="s">
        <v>1355</v>
      </c>
      <c r="D505" s="10" t="s">
        <v>122</v>
      </c>
      <c r="E505" s="60">
        <v>5</v>
      </c>
      <c r="F505" s="11"/>
      <c r="G505" s="11">
        <f t="shared" si="17"/>
        <v>5</v>
      </c>
      <c r="H505" s="12"/>
      <c r="I505" s="12">
        <f t="shared" si="16"/>
        <v>0</v>
      </c>
    </row>
    <row r="506" spans="1:9" s="5" customFormat="1" ht="15.75" customHeight="1" x14ac:dyDescent="0.25">
      <c r="A506" s="9" t="s">
        <v>1172</v>
      </c>
      <c r="B506" s="17" t="s">
        <v>573</v>
      </c>
      <c r="C506" s="65" t="s">
        <v>1355</v>
      </c>
      <c r="D506" s="10" t="s">
        <v>181</v>
      </c>
      <c r="E506" s="60">
        <v>40</v>
      </c>
      <c r="F506" s="11"/>
      <c r="G506" s="11">
        <f t="shared" si="17"/>
        <v>40</v>
      </c>
      <c r="H506" s="12">
        <v>87.32</v>
      </c>
      <c r="I506" s="12">
        <f t="shared" si="16"/>
        <v>3492.7999999999997</v>
      </c>
    </row>
    <row r="507" spans="1:9" s="5" customFormat="1" ht="31.5" x14ac:dyDescent="0.25">
      <c r="A507" s="9" t="s">
        <v>1173</v>
      </c>
      <c r="B507" s="17"/>
      <c r="C507" s="65" t="s">
        <v>1355</v>
      </c>
      <c r="D507" s="10" t="s">
        <v>93</v>
      </c>
      <c r="E507" s="60">
        <v>71</v>
      </c>
      <c r="F507" s="11"/>
      <c r="G507" s="11">
        <f t="shared" si="17"/>
        <v>71</v>
      </c>
      <c r="H507" s="12"/>
      <c r="I507" s="12">
        <f t="shared" si="16"/>
        <v>0</v>
      </c>
    </row>
    <row r="508" spans="1:9" s="5" customFormat="1" ht="15.75" customHeight="1" x14ac:dyDescent="0.25">
      <c r="A508" s="9" t="s">
        <v>1174</v>
      </c>
      <c r="B508" s="17"/>
      <c r="C508" s="65" t="s">
        <v>1355</v>
      </c>
      <c r="D508" s="10" t="s">
        <v>88</v>
      </c>
      <c r="E508" s="60">
        <f>16+1</f>
        <v>17</v>
      </c>
      <c r="F508" s="11"/>
      <c r="G508" s="11">
        <f t="shared" si="17"/>
        <v>17</v>
      </c>
      <c r="H508" s="12"/>
      <c r="I508" s="12">
        <f t="shared" si="16"/>
        <v>0</v>
      </c>
    </row>
    <row r="509" spans="1:9" s="5" customFormat="1" ht="15.75" customHeight="1" x14ac:dyDescent="0.25">
      <c r="A509" s="9" t="s">
        <v>1175</v>
      </c>
      <c r="B509" s="17"/>
      <c r="C509" s="65" t="s">
        <v>1355</v>
      </c>
      <c r="D509" s="10" t="s">
        <v>56</v>
      </c>
      <c r="E509" s="60">
        <v>37</v>
      </c>
      <c r="F509" s="11"/>
      <c r="G509" s="11">
        <f t="shared" si="17"/>
        <v>37</v>
      </c>
      <c r="H509" s="12"/>
      <c r="I509" s="12">
        <f t="shared" si="16"/>
        <v>0</v>
      </c>
    </row>
    <row r="510" spans="1:9" s="5" customFormat="1" ht="15.75" customHeight="1" x14ac:dyDescent="0.25">
      <c r="A510" s="9" t="s">
        <v>1176</v>
      </c>
      <c r="B510" s="17" t="s">
        <v>573</v>
      </c>
      <c r="C510" s="65" t="s">
        <v>1355</v>
      </c>
      <c r="D510" s="10" t="s">
        <v>521</v>
      </c>
      <c r="E510" s="60">
        <f>8-1</f>
        <v>7</v>
      </c>
      <c r="F510" s="11"/>
      <c r="G510" s="11">
        <f t="shared" si="17"/>
        <v>7</v>
      </c>
      <c r="H510" s="12">
        <v>40.340000000000003</v>
      </c>
      <c r="I510" s="12">
        <f t="shared" si="16"/>
        <v>282.38</v>
      </c>
    </row>
    <row r="511" spans="1:9" s="5" customFormat="1" ht="15.75" customHeight="1" x14ac:dyDescent="0.25">
      <c r="A511" s="9" t="s">
        <v>1177</v>
      </c>
      <c r="B511" s="17"/>
      <c r="C511" s="65" t="s">
        <v>1355</v>
      </c>
      <c r="D511" s="10" t="s">
        <v>82</v>
      </c>
      <c r="E511" s="60">
        <v>4</v>
      </c>
      <c r="F511" s="11"/>
      <c r="G511" s="11">
        <f t="shared" si="17"/>
        <v>4</v>
      </c>
      <c r="H511" s="12"/>
      <c r="I511" s="12">
        <f t="shared" si="16"/>
        <v>0</v>
      </c>
    </row>
    <row r="512" spans="1:9" s="5" customFormat="1" ht="15.75" customHeight="1" x14ac:dyDescent="0.25">
      <c r="A512" s="9" t="s">
        <v>1178</v>
      </c>
      <c r="B512" s="6">
        <v>45042</v>
      </c>
      <c r="C512" s="65" t="s">
        <v>1355</v>
      </c>
      <c r="D512" s="10" t="s">
        <v>613</v>
      </c>
      <c r="E512" s="60">
        <f>11-1</f>
        <v>10</v>
      </c>
      <c r="F512" s="11"/>
      <c r="G512" s="11">
        <f t="shared" si="17"/>
        <v>10</v>
      </c>
      <c r="H512" s="12">
        <v>206.54</v>
      </c>
      <c r="I512" s="12">
        <f t="shared" si="16"/>
        <v>2065.4</v>
      </c>
    </row>
    <row r="513" spans="1:9" s="5" customFormat="1" ht="15.75" customHeight="1" x14ac:dyDescent="0.25">
      <c r="A513" s="9" t="s">
        <v>1179</v>
      </c>
      <c r="B513" s="17"/>
      <c r="C513" s="65" t="s">
        <v>1355</v>
      </c>
      <c r="D513" s="10" t="s">
        <v>121</v>
      </c>
      <c r="E513" s="60">
        <v>14</v>
      </c>
      <c r="F513" s="11"/>
      <c r="G513" s="11">
        <f t="shared" si="17"/>
        <v>14</v>
      </c>
      <c r="H513" s="12"/>
      <c r="I513" s="12">
        <f t="shared" si="16"/>
        <v>0</v>
      </c>
    </row>
    <row r="514" spans="1:9" s="5" customFormat="1" ht="15" customHeight="1" x14ac:dyDescent="0.25">
      <c r="A514" s="9" t="s">
        <v>1180</v>
      </c>
      <c r="B514" s="17" t="s">
        <v>595</v>
      </c>
      <c r="C514" s="65" t="s">
        <v>1355</v>
      </c>
      <c r="D514" s="10" t="s">
        <v>109</v>
      </c>
      <c r="E514" s="60">
        <v>16</v>
      </c>
      <c r="F514" s="11"/>
      <c r="G514" s="11">
        <f t="shared" si="17"/>
        <v>16</v>
      </c>
      <c r="H514" s="12">
        <v>68.23</v>
      </c>
      <c r="I514" s="12">
        <f t="shared" si="16"/>
        <v>1091.68</v>
      </c>
    </row>
    <row r="515" spans="1:9" s="5" customFormat="1" ht="15" customHeight="1" x14ac:dyDescent="0.25">
      <c r="A515" s="9" t="s">
        <v>1181</v>
      </c>
      <c r="B515" s="17"/>
      <c r="C515" s="65" t="s">
        <v>1355</v>
      </c>
      <c r="D515" s="10" t="s">
        <v>668</v>
      </c>
      <c r="E515" s="60">
        <v>17</v>
      </c>
      <c r="F515" s="11"/>
      <c r="G515" s="11"/>
      <c r="H515" s="12"/>
      <c r="I515" s="12"/>
    </row>
    <row r="516" spans="1:9" s="5" customFormat="1" ht="15" customHeight="1" x14ac:dyDescent="0.25">
      <c r="A516" s="9" t="s">
        <v>1182</v>
      </c>
      <c r="B516" s="17"/>
      <c r="C516" s="65" t="s">
        <v>1355</v>
      </c>
      <c r="D516" s="10" t="s">
        <v>669</v>
      </c>
      <c r="E516" s="60">
        <v>3</v>
      </c>
      <c r="F516" s="11"/>
      <c r="G516" s="11"/>
      <c r="H516" s="12"/>
      <c r="I516" s="12"/>
    </row>
    <row r="517" spans="1:9" s="5" customFormat="1" ht="15" customHeight="1" x14ac:dyDescent="0.25">
      <c r="A517" s="9" t="s">
        <v>1183</v>
      </c>
      <c r="B517" s="17"/>
      <c r="C517" s="65" t="s">
        <v>1355</v>
      </c>
      <c r="D517" s="10" t="s">
        <v>670</v>
      </c>
      <c r="E517" s="60">
        <v>4</v>
      </c>
      <c r="F517" s="11"/>
      <c r="G517" s="11"/>
      <c r="H517" s="12"/>
      <c r="I517" s="12"/>
    </row>
    <row r="518" spans="1:9" s="5" customFormat="1" ht="15.75" customHeight="1" x14ac:dyDescent="0.25">
      <c r="A518" s="9" t="s">
        <v>1184</v>
      </c>
      <c r="B518" s="17"/>
      <c r="C518" s="65" t="s">
        <v>1356</v>
      </c>
      <c r="D518" s="10" t="s">
        <v>104</v>
      </c>
      <c r="E518" s="60">
        <v>5</v>
      </c>
      <c r="F518" s="11"/>
      <c r="G518" s="11">
        <f t="shared" ref="G518:G549" si="18">+E518-F518</f>
        <v>5</v>
      </c>
      <c r="H518" s="12"/>
      <c r="I518" s="12">
        <f t="shared" si="16"/>
        <v>0</v>
      </c>
    </row>
    <row r="519" spans="1:9" s="5" customFormat="1" ht="31.5" x14ac:dyDescent="0.25">
      <c r="A519" s="9" t="s">
        <v>1185</v>
      </c>
      <c r="B519" s="16">
        <v>44876</v>
      </c>
      <c r="C519" s="65" t="s">
        <v>1356</v>
      </c>
      <c r="D519" s="10" t="s">
        <v>523</v>
      </c>
      <c r="E519" s="60">
        <v>48</v>
      </c>
      <c r="F519" s="11"/>
      <c r="G519" s="11">
        <f t="shared" si="18"/>
        <v>48</v>
      </c>
      <c r="H519" s="12">
        <v>400</v>
      </c>
      <c r="I519" s="12">
        <f t="shared" si="16"/>
        <v>19200</v>
      </c>
    </row>
    <row r="520" spans="1:9" s="5" customFormat="1" ht="15.75" customHeight="1" x14ac:dyDescent="0.25">
      <c r="A520" s="9" t="s">
        <v>1186</v>
      </c>
      <c r="B520" s="6">
        <v>44193</v>
      </c>
      <c r="C520" s="65" t="s">
        <v>1357</v>
      </c>
      <c r="D520" s="10" t="s">
        <v>346</v>
      </c>
      <c r="E520" s="60">
        <v>28</v>
      </c>
      <c r="F520" s="11"/>
      <c r="G520" s="11">
        <f t="shared" si="18"/>
        <v>28</v>
      </c>
      <c r="H520" s="12">
        <v>15</v>
      </c>
      <c r="I520" s="12">
        <f t="shared" si="16"/>
        <v>420</v>
      </c>
    </row>
    <row r="521" spans="1:9" s="5" customFormat="1" ht="15.75" customHeight="1" x14ac:dyDescent="0.25">
      <c r="A521" s="9" t="s">
        <v>1187</v>
      </c>
      <c r="B521" s="6" t="s">
        <v>614</v>
      </c>
      <c r="C521" s="65" t="s">
        <v>1357</v>
      </c>
      <c r="D521" s="10" t="s">
        <v>364</v>
      </c>
      <c r="E521" s="60">
        <v>137</v>
      </c>
      <c r="F521" s="11"/>
      <c r="G521" s="11">
        <f t="shared" si="18"/>
        <v>137</v>
      </c>
      <c r="H521" s="12">
        <v>5.17</v>
      </c>
      <c r="I521" s="12">
        <f t="shared" ref="I521:I584" si="19">+G521*H521</f>
        <v>708.29</v>
      </c>
    </row>
    <row r="522" spans="1:9" s="5" customFormat="1" ht="15.75" customHeight="1" x14ac:dyDescent="0.25">
      <c r="A522" s="9" t="s">
        <v>1188</v>
      </c>
      <c r="B522" s="6" t="s">
        <v>614</v>
      </c>
      <c r="C522" s="65" t="s">
        <v>1357</v>
      </c>
      <c r="D522" s="10" t="s">
        <v>347</v>
      </c>
      <c r="E522" s="60">
        <v>16</v>
      </c>
      <c r="F522" s="11"/>
      <c r="G522" s="11">
        <f t="shared" si="18"/>
        <v>16</v>
      </c>
      <c r="H522" s="12">
        <v>15</v>
      </c>
      <c r="I522" s="12">
        <f t="shared" si="19"/>
        <v>240</v>
      </c>
    </row>
    <row r="523" spans="1:9" s="5" customFormat="1" ht="15.75" customHeight="1" x14ac:dyDescent="0.25">
      <c r="A523" s="9" t="s">
        <v>1189</v>
      </c>
      <c r="B523" s="6">
        <v>44193</v>
      </c>
      <c r="C523" s="65" t="s">
        <v>1357</v>
      </c>
      <c r="D523" s="10" t="s">
        <v>342</v>
      </c>
      <c r="E523" s="60">
        <f>12+1+1</f>
        <v>14</v>
      </c>
      <c r="F523" s="11"/>
      <c r="G523" s="11">
        <f t="shared" si="18"/>
        <v>14</v>
      </c>
      <c r="H523" s="12">
        <v>20</v>
      </c>
      <c r="I523" s="12">
        <f t="shared" si="19"/>
        <v>280</v>
      </c>
    </row>
    <row r="524" spans="1:9" s="5" customFormat="1" ht="15.75" customHeight="1" x14ac:dyDescent="0.25">
      <c r="A524" s="9" t="s">
        <v>1190</v>
      </c>
      <c r="B524" s="6" t="s">
        <v>614</v>
      </c>
      <c r="C524" s="65" t="s">
        <v>1357</v>
      </c>
      <c r="D524" s="10" t="s">
        <v>365</v>
      </c>
      <c r="E524" s="60">
        <v>27</v>
      </c>
      <c r="F524" s="11"/>
      <c r="G524" s="11">
        <f t="shared" si="18"/>
        <v>27</v>
      </c>
      <c r="H524" s="12">
        <v>15</v>
      </c>
      <c r="I524" s="12">
        <f t="shared" si="19"/>
        <v>405</v>
      </c>
    </row>
    <row r="525" spans="1:9" s="5" customFormat="1" ht="15.75" customHeight="1" x14ac:dyDescent="0.25">
      <c r="A525" s="9" t="s">
        <v>1191</v>
      </c>
      <c r="B525" s="6">
        <v>44193</v>
      </c>
      <c r="C525" s="65" t="s">
        <v>1357</v>
      </c>
      <c r="D525" s="10" t="s">
        <v>355</v>
      </c>
      <c r="E525" s="60">
        <v>0</v>
      </c>
      <c r="F525" s="11"/>
      <c r="G525" s="11">
        <f t="shared" si="18"/>
        <v>0</v>
      </c>
      <c r="H525" s="12">
        <v>11</v>
      </c>
      <c r="I525" s="12">
        <f t="shared" si="19"/>
        <v>0</v>
      </c>
    </row>
    <row r="526" spans="1:9" s="5" customFormat="1" ht="15.75" customHeight="1" x14ac:dyDescent="0.25">
      <c r="A526" s="9" t="s">
        <v>1192</v>
      </c>
      <c r="B526" s="6">
        <v>44193</v>
      </c>
      <c r="C526" s="65" t="s">
        <v>1357</v>
      </c>
      <c r="D526" s="10" t="s">
        <v>427</v>
      </c>
      <c r="E526" s="60">
        <v>24</v>
      </c>
      <c r="F526" s="11"/>
      <c r="G526" s="11">
        <f t="shared" si="18"/>
        <v>24</v>
      </c>
      <c r="H526" s="12">
        <v>78.099999999999994</v>
      </c>
      <c r="I526" s="12">
        <f t="shared" si="19"/>
        <v>1874.3999999999999</v>
      </c>
    </row>
    <row r="527" spans="1:9" s="5" customFormat="1" ht="15.75" customHeight="1" x14ac:dyDescent="0.25">
      <c r="A527" s="9" t="s">
        <v>1193</v>
      </c>
      <c r="B527" s="6">
        <v>44193</v>
      </c>
      <c r="C527" s="65" t="s">
        <v>1357</v>
      </c>
      <c r="D527" s="10" t="s">
        <v>382</v>
      </c>
      <c r="E527" s="60">
        <v>101</v>
      </c>
      <c r="F527" s="11"/>
      <c r="G527" s="11">
        <f t="shared" si="18"/>
        <v>101</v>
      </c>
      <c r="H527" s="12">
        <v>15.84</v>
      </c>
      <c r="I527" s="12">
        <f t="shared" si="19"/>
        <v>1599.84</v>
      </c>
    </row>
    <row r="528" spans="1:9" s="5" customFormat="1" ht="15.75" customHeight="1" x14ac:dyDescent="0.25">
      <c r="A528" s="9" t="s">
        <v>1194</v>
      </c>
      <c r="B528" s="6">
        <v>44193</v>
      </c>
      <c r="C528" s="65" t="s">
        <v>1357</v>
      </c>
      <c r="D528" s="10" t="s">
        <v>284</v>
      </c>
      <c r="E528" s="60">
        <f>39+4</f>
        <v>43</v>
      </c>
      <c r="F528" s="11"/>
      <c r="G528" s="11">
        <f t="shared" si="18"/>
        <v>43</v>
      </c>
      <c r="H528" s="12">
        <v>22.41</v>
      </c>
      <c r="I528" s="12">
        <f t="shared" si="19"/>
        <v>963.63</v>
      </c>
    </row>
    <row r="529" spans="1:9" s="5" customFormat="1" ht="15.75" customHeight="1" x14ac:dyDescent="0.25">
      <c r="A529" s="9" t="s">
        <v>1195</v>
      </c>
      <c r="B529" s="6">
        <v>44193</v>
      </c>
      <c r="C529" s="65" t="s">
        <v>1357</v>
      </c>
      <c r="D529" s="10" t="s">
        <v>340</v>
      </c>
      <c r="E529" s="60">
        <f>11+18+18+2+17</f>
        <v>66</v>
      </c>
      <c r="F529" s="11"/>
      <c r="G529" s="11">
        <f t="shared" si="18"/>
        <v>66</v>
      </c>
      <c r="H529" s="12">
        <v>5.5</v>
      </c>
      <c r="I529" s="12">
        <f t="shared" si="19"/>
        <v>363</v>
      </c>
    </row>
    <row r="530" spans="1:9" s="5" customFormat="1" ht="31.5" x14ac:dyDescent="0.25">
      <c r="A530" s="9" t="s">
        <v>1196</v>
      </c>
      <c r="B530" s="17"/>
      <c r="C530" s="65" t="s">
        <v>1357</v>
      </c>
      <c r="D530" s="65" t="s">
        <v>1343</v>
      </c>
      <c r="E530" s="60">
        <v>2</v>
      </c>
      <c r="F530" s="11"/>
      <c r="G530" s="11">
        <f t="shared" si="18"/>
        <v>2</v>
      </c>
      <c r="H530" s="12"/>
      <c r="I530" s="12">
        <f t="shared" si="19"/>
        <v>0</v>
      </c>
    </row>
    <row r="531" spans="1:9" s="5" customFormat="1" ht="15.75" customHeight="1" x14ac:dyDescent="0.25">
      <c r="A531" s="9" t="s">
        <v>1197</v>
      </c>
      <c r="B531" s="7">
        <v>45469</v>
      </c>
      <c r="C531" s="65" t="s">
        <v>1357</v>
      </c>
      <c r="D531" s="10" t="s">
        <v>324</v>
      </c>
      <c r="E531" s="60">
        <v>35</v>
      </c>
      <c r="F531" s="11"/>
      <c r="G531" s="11">
        <f t="shared" si="18"/>
        <v>35</v>
      </c>
      <c r="H531" s="12">
        <v>30</v>
      </c>
      <c r="I531" s="12">
        <f t="shared" si="19"/>
        <v>1050</v>
      </c>
    </row>
    <row r="532" spans="1:9" s="5" customFormat="1" ht="15.75" customHeight="1" x14ac:dyDescent="0.25">
      <c r="A532" s="9" t="s">
        <v>1198</v>
      </c>
      <c r="B532" s="7">
        <v>45469</v>
      </c>
      <c r="C532" s="65" t="s">
        <v>1357</v>
      </c>
      <c r="D532" s="10" t="s">
        <v>616</v>
      </c>
      <c r="E532" s="60">
        <v>13</v>
      </c>
      <c r="F532" s="11"/>
      <c r="G532" s="11">
        <f t="shared" si="18"/>
        <v>13</v>
      </c>
      <c r="H532" s="12">
        <v>30</v>
      </c>
      <c r="I532" s="12">
        <f t="shared" si="19"/>
        <v>390</v>
      </c>
    </row>
    <row r="533" spans="1:9" s="5" customFormat="1" ht="15.75" customHeight="1" x14ac:dyDescent="0.25">
      <c r="A533" s="9" t="s">
        <v>1199</v>
      </c>
      <c r="B533" s="6">
        <v>44193</v>
      </c>
      <c r="C533" s="65" t="s">
        <v>1357</v>
      </c>
      <c r="D533" s="10" t="s">
        <v>615</v>
      </c>
      <c r="E533" s="60">
        <v>15</v>
      </c>
      <c r="F533" s="11"/>
      <c r="G533" s="11">
        <f t="shared" si="18"/>
        <v>15</v>
      </c>
      <c r="H533" s="12">
        <v>30</v>
      </c>
      <c r="I533" s="12">
        <f t="shared" si="19"/>
        <v>450</v>
      </c>
    </row>
    <row r="534" spans="1:9" s="5" customFormat="1" ht="15.75" customHeight="1" x14ac:dyDescent="0.25">
      <c r="A534" s="9" t="s">
        <v>1200</v>
      </c>
      <c r="B534" s="7" t="s">
        <v>564</v>
      </c>
      <c r="C534" s="65" t="s">
        <v>1357</v>
      </c>
      <c r="D534" s="10" t="s">
        <v>617</v>
      </c>
      <c r="E534" s="60">
        <v>1</v>
      </c>
      <c r="F534" s="11"/>
      <c r="G534" s="11">
        <f t="shared" si="18"/>
        <v>1</v>
      </c>
      <c r="H534" s="12">
        <v>30</v>
      </c>
      <c r="I534" s="12">
        <f t="shared" si="19"/>
        <v>30</v>
      </c>
    </row>
    <row r="535" spans="1:9" s="5" customFormat="1" ht="15.75" customHeight="1" x14ac:dyDescent="0.25">
      <c r="A535" s="9" t="s">
        <v>1201</v>
      </c>
      <c r="B535" s="6" t="s">
        <v>564</v>
      </c>
      <c r="C535" s="65" t="s">
        <v>1357</v>
      </c>
      <c r="D535" s="10" t="s">
        <v>373</v>
      </c>
      <c r="E535" s="60">
        <v>12</v>
      </c>
      <c r="F535" s="11"/>
      <c r="G535" s="11">
        <f t="shared" si="18"/>
        <v>12</v>
      </c>
      <c r="H535" s="12">
        <v>30</v>
      </c>
      <c r="I535" s="12">
        <f t="shared" si="19"/>
        <v>360</v>
      </c>
    </row>
    <row r="536" spans="1:9" s="5" customFormat="1" ht="15.75" customHeight="1" x14ac:dyDescent="0.25">
      <c r="A536" s="9" t="s">
        <v>1202</v>
      </c>
      <c r="B536" s="17"/>
      <c r="C536" s="65" t="s">
        <v>1357</v>
      </c>
      <c r="D536" s="10" t="s">
        <v>327</v>
      </c>
      <c r="E536" s="60">
        <v>2</v>
      </c>
      <c r="F536" s="11"/>
      <c r="G536" s="11">
        <f t="shared" si="18"/>
        <v>2</v>
      </c>
      <c r="H536" s="12">
        <v>118</v>
      </c>
      <c r="I536" s="12">
        <f t="shared" si="19"/>
        <v>236</v>
      </c>
    </row>
    <row r="537" spans="1:9" s="5" customFormat="1" ht="15.75" customHeight="1" x14ac:dyDescent="0.25">
      <c r="A537" s="9" t="s">
        <v>1203</v>
      </c>
      <c r="B537" s="17" t="s">
        <v>566</v>
      </c>
      <c r="C537" s="65" t="s">
        <v>1357</v>
      </c>
      <c r="D537" s="10" t="s">
        <v>374</v>
      </c>
      <c r="E537" s="60">
        <v>3</v>
      </c>
      <c r="F537" s="11"/>
      <c r="G537" s="11">
        <f t="shared" si="18"/>
        <v>3</v>
      </c>
      <c r="H537" s="12">
        <v>153.4</v>
      </c>
      <c r="I537" s="12">
        <f t="shared" si="19"/>
        <v>460.20000000000005</v>
      </c>
    </row>
    <row r="538" spans="1:9" s="5" customFormat="1" ht="15.75" customHeight="1" x14ac:dyDescent="0.25">
      <c r="A538" s="9" t="s">
        <v>1204</v>
      </c>
      <c r="B538" s="17" t="s">
        <v>566</v>
      </c>
      <c r="C538" s="65" t="s">
        <v>1357</v>
      </c>
      <c r="D538" s="10" t="s">
        <v>385</v>
      </c>
      <c r="E538" s="60">
        <v>12</v>
      </c>
      <c r="F538" s="11"/>
      <c r="G538" s="11">
        <f t="shared" si="18"/>
        <v>12</v>
      </c>
      <c r="H538" s="12">
        <v>118</v>
      </c>
      <c r="I538" s="12">
        <f t="shared" si="19"/>
        <v>1416</v>
      </c>
    </row>
    <row r="539" spans="1:9" s="5" customFormat="1" ht="15.75" customHeight="1" x14ac:dyDescent="0.25">
      <c r="A539" s="9" t="s">
        <v>1205</v>
      </c>
      <c r="B539" s="17"/>
      <c r="C539" s="65" t="s">
        <v>1357</v>
      </c>
      <c r="D539" s="10" t="s">
        <v>434</v>
      </c>
      <c r="E539" s="60">
        <v>3</v>
      </c>
      <c r="F539" s="11"/>
      <c r="G539" s="11">
        <f t="shared" si="18"/>
        <v>3</v>
      </c>
      <c r="H539" s="12"/>
      <c r="I539" s="12">
        <f t="shared" si="19"/>
        <v>0</v>
      </c>
    </row>
    <row r="540" spans="1:9" s="5" customFormat="1" ht="15.75" customHeight="1" x14ac:dyDescent="0.25">
      <c r="A540" s="9" t="s">
        <v>1206</v>
      </c>
      <c r="B540" s="17" t="s">
        <v>566</v>
      </c>
      <c r="C540" s="65" t="s">
        <v>1357</v>
      </c>
      <c r="D540" s="10" t="s">
        <v>326</v>
      </c>
      <c r="E540" s="60">
        <v>1</v>
      </c>
      <c r="F540" s="11"/>
      <c r="G540" s="11">
        <f t="shared" si="18"/>
        <v>1</v>
      </c>
      <c r="H540" s="12">
        <v>88</v>
      </c>
      <c r="I540" s="12">
        <f t="shared" si="19"/>
        <v>88</v>
      </c>
    </row>
    <row r="541" spans="1:9" s="5" customFormat="1" ht="15.75" customHeight="1" x14ac:dyDescent="0.25">
      <c r="A541" s="9" t="s">
        <v>1207</v>
      </c>
      <c r="B541" s="17"/>
      <c r="C541" s="65" t="s">
        <v>1357</v>
      </c>
      <c r="D541" s="10" t="s">
        <v>372</v>
      </c>
      <c r="E541" s="60">
        <v>1</v>
      </c>
      <c r="F541" s="11"/>
      <c r="G541" s="11">
        <f t="shared" si="18"/>
        <v>1</v>
      </c>
      <c r="H541" s="12"/>
      <c r="I541" s="12">
        <f t="shared" si="19"/>
        <v>0</v>
      </c>
    </row>
    <row r="542" spans="1:9" s="5" customFormat="1" ht="15.75" customHeight="1" x14ac:dyDescent="0.25">
      <c r="A542" s="9" t="s">
        <v>1208</v>
      </c>
      <c r="B542" s="17"/>
      <c r="C542" s="65" t="s">
        <v>1357</v>
      </c>
      <c r="D542" s="10" t="s">
        <v>426</v>
      </c>
      <c r="E542" s="60">
        <v>1</v>
      </c>
      <c r="F542" s="11"/>
      <c r="G542" s="11">
        <f t="shared" si="18"/>
        <v>1</v>
      </c>
      <c r="H542" s="12"/>
      <c r="I542" s="12">
        <f t="shared" si="19"/>
        <v>0</v>
      </c>
    </row>
    <row r="543" spans="1:9" s="5" customFormat="1" ht="15.75" customHeight="1" x14ac:dyDescent="0.25">
      <c r="A543" s="9" t="s">
        <v>1209</v>
      </c>
      <c r="B543" s="16">
        <v>45414</v>
      </c>
      <c r="C543" s="65" t="s">
        <v>1357</v>
      </c>
      <c r="D543" s="10" t="s">
        <v>598</v>
      </c>
      <c r="E543" s="60">
        <v>4</v>
      </c>
      <c r="F543" s="11"/>
      <c r="G543" s="11">
        <f t="shared" si="18"/>
        <v>4</v>
      </c>
      <c r="H543" s="12">
        <v>82.19</v>
      </c>
      <c r="I543" s="12">
        <f t="shared" si="19"/>
        <v>328.76</v>
      </c>
    </row>
    <row r="544" spans="1:9" s="5" customFormat="1" ht="15.75" customHeight="1" x14ac:dyDescent="0.25">
      <c r="A544" s="9" t="s">
        <v>1210</v>
      </c>
      <c r="B544" s="16">
        <v>45414</v>
      </c>
      <c r="C544" s="65" t="s">
        <v>1357</v>
      </c>
      <c r="D544" s="10" t="s">
        <v>429</v>
      </c>
      <c r="E544" s="60">
        <f>5-2</f>
        <v>3</v>
      </c>
      <c r="F544" s="11"/>
      <c r="G544" s="11">
        <f t="shared" si="18"/>
        <v>3</v>
      </c>
      <c r="H544" s="12">
        <v>6.23</v>
      </c>
      <c r="I544" s="12">
        <f t="shared" si="19"/>
        <v>18.690000000000001</v>
      </c>
    </row>
    <row r="545" spans="1:9" s="5" customFormat="1" ht="15.75" customHeight="1" x14ac:dyDescent="0.25">
      <c r="A545" s="9" t="s">
        <v>1211</v>
      </c>
      <c r="B545" s="6">
        <v>44193</v>
      </c>
      <c r="C545" s="65" t="s">
        <v>1357</v>
      </c>
      <c r="D545" s="10" t="s">
        <v>596</v>
      </c>
      <c r="E545" s="60">
        <v>19</v>
      </c>
      <c r="F545" s="11"/>
      <c r="G545" s="11">
        <f t="shared" si="18"/>
        <v>19</v>
      </c>
      <c r="H545" s="12">
        <v>40</v>
      </c>
      <c r="I545" s="12">
        <f t="shared" si="19"/>
        <v>760</v>
      </c>
    </row>
    <row r="546" spans="1:9" s="5" customFormat="1" ht="15.75" customHeight="1" x14ac:dyDescent="0.25">
      <c r="A546" s="9" t="s">
        <v>1212</v>
      </c>
      <c r="B546" s="16">
        <v>45414</v>
      </c>
      <c r="C546" s="65" t="s">
        <v>1357</v>
      </c>
      <c r="D546" s="10" t="s">
        <v>288</v>
      </c>
      <c r="E546" s="60">
        <v>58</v>
      </c>
      <c r="F546" s="11"/>
      <c r="G546" s="11">
        <f t="shared" si="18"/>
        <v>58</v>
      </c>
      <c r="H546" s="12">
        <v>5.07</v>
      </c>
      <c r="I546" s="12">
        <f t="shared" si="19"/>
        <v>294.06</v>
      </c>
    </row>
    <row r="547" spans="1:9" s="5" customFormat="1" ht="15.75" customHeight="1" x14ac:dyDescent="0.25">
      <c r="A547" s="9" t="s">
        <v>1213</v>
      </c>
      <c r="B547" s="6">
        <v>44193</v>
      </c>
      <c r="C547" s="65" t="s">
        <v>1357</v>
      </c>
      <c r="D547" s="13" t="s">
        <v>599</v>
      </c>
      <c r="E547" s="60">
        <v>31</v>
      </c>
      <c r="F547" s="11"/>
      <c r="G547" s="11">
        <f t="shared" si="18"/>
        <v>31</v>
      </c>
      <c r="H547" s="12">
        <v>11.24</v>
      </c>
      <c r="I547" s="12">
        <f t="shared" si="19"/>
        <v>348.44</v>
      </c>
    </row>
    <row r="548" spans="1:9" s="5" customFormat="1" ht="15.75" customHeight="1" x14ac:dyDescent="0.25">
      <c r="A548" s="9" t="s">
        <v>1214</v>
      </c>
      <c r="B548" s="16">
        <v>45414</v>
      </c>
      <c r="C548" s="65" t="s">
        <v>1357</v>
      </c>
      <c r="D548" s="13" t="s">
        <v>493</v>
      </c>
      <c r="E548" s="60">
        <v>45</v>
      </c>
      <c r="F548" s="11"/>
      <c r="G548" s="11">
        <f t="shared" si="18"/>
        <v>45</v>
      </c>
      <c r="H548" s="12">
        <v>64.319999999999993</v>
      </c>
      <c r="I548" s="12">
        <f t="shared" si="19"/>
        <v>2894.3999999999996</v>
      </c>
    </row>
    <row r="549" spans="1:9" s="5" customFormat="1" ht="15.75" customHeight="1" x14ac:dyDescent="0.25">
      <c r="A549" s="9" t="s">
        <v>1215</v>
      </c>
      <c r="B549" s="16"/>
      <c r="C549" s="65" t="s">
        <v>1357</v>
      </c>
      <c r="D549" s="13" t="s">
        <v>494</v>
      </c>
      <c r="E549" s="60">
        <v>3</v>
      </c>
      <c r="F549" s="11"/>
      <c r="G549" s="11">
        <f t="shared" si="18"/>
        <v>3</v>
      </c>
      <c r="H549" s="12"/>
      <c r="I549" s="12">
        <f t="shared" si="19"/>
        <v>0</v>
      </c>
    </row>
    <row r="550" spans="1:9" s="5" customFormat="1" ht="15.75" customHeight="1" x14ac:dyDescent="0.25">
      <c r="A550" s="9" t="s">
        <v>1216</v>
      </c>
      <c r="B550" s="17"/>
      <c r="C550" s="65" t="s">
        <v>1357</v>
      </c>
      <c r="D550" s="65" t="s">
        <v>1342</v>
      </c>
      <c r="E550" s="60">
        <v>1</v>
      </c>
      <c r="F550" s="11"/>
      <c r="G550" s="11">
        <f t="shared" ref="G550:G581" si="20">+E550-F550</f>
        <v>1</v>
      </c>
      <c r="H550" s="12"/>
      <c r="I550" s="12">
        <f t="shared" si="19"/>
        <v>0</v>
      </c>
    </row>
    <row r="551" spans="1:9" s="5" customFormat="1" ht="15.75" customHeight="1" x14ac:dyDescent="0.25">
      <c r="A551" s="9" t="s">
        <v>1217</v>
      </c>
      <c r="B551" s="16">
        <v>45414</v>
      </c>
      <c r="C551" s="65" t="s">
        <v>1357</v>
      </c>
      <c r="D551" s="10" t="s">
        <v>358</v>
      </c>
      <c r="E551" s="60">
        <v>61</v>
      </c>
      <c r="F551" s="11"/>
      <c r="G551" s="11">
        <f t="shared" si="20"/>
        <v>61</v>
      </c>
      <c r="H551" s="12">
        <v>9.5</v>
      </c>
      <c r="I551" s="12">
        <f t="shared" si="19"/>
        <v>579.5</v>
      </c>
    </row>
    <row r="552" spans="1:9" s="5" customFormat="1" ht="15.75" customHeight="1" x14ac:dyDescent="0.25">
      <c r="A552" s="9" t="s">
        <v>1218</v>
      </c>
      <c r="B552" s="16">
        <v>45414</v>
      </c>
      <c r="C552" s="65" t="s">
        <v>1357</v>
      </c>
      <c r="D552" s="10" t="s">
        <v>325</v>
      </c>
      <c r="E552" s="60">
        <v>51</v>
      </c>
      <c r="F552" s="11"/>
      <c r="G552" s="11">
        <f t="shared" si="20"/>
        <v>51</v>
      </c>
      <c r="H552" s="12">
        <v>6.49</v>
      </c>
      <c r="I552" s="12">
        <f t="shared" si="19"/>
        <v>330.99</v>
      </c>
    </row>
    <row r="553" spans="1:9" s="5" customFormat="1" ht="15.75" customHeight="1" x14ac:dyDescent="0.25">
      <c r="A553" s="9" t="s">
        <v>1219</v>
      </c>
      <c r="B553" s="17"/>
      <c r="C553" s="65" t="s">
        <v>1357</v>
      </c>
      <c r="D553" s="10" t="s">
        <v>362</v>
      </c>
      <c r="E553" s="60">
        <v>70</v>
      </c>
      <c r="F553" s="11"/>
      <c r="G553" s="11">
        <f t="shared" si="20"/>
        <v>70</v>
      </c>
      <c r="H553" s="12">
        <v>25.96</v>
      </c>
      <c r="I553" s="12">
        <f t="shared" si="19"/>
        <v>1817.2</v>
      </c>
    </row>
    <row r="554" spans="1:9" s="5" customFormat="1" ht="15.75" customHeight="1" x14ac:dyDescent="0.25">
      <c r="A554" s="9" t="s">
        <v>1220</v>
      </c>
      <c r="B554" s="17"/>
      <c r="C554" s="65" t="s">
        <v>1357</v>
      </c>
      <c r="D554" s="10" t="s">
        <v>383</v>
      </c>
      <c r="E554" s="60">
        <v>49</v>
      </c>
      <c r="F554" s="11"/>
      <c r="G554" s="11">
        <f t="shared" si="20"/>
        <v>49</v>
      </c>
      <c r="H554" s="12">
        <v>11.8</v>
      </c>
      <c r="I554" s="12">
        <f t="shared" si="19"/>
        <v>578.20000000000005</v>
      </c>
    </row>
    <row r="555" spans="1:9" s="5" customFormat="1" ht="15.75" customHeight="1" x14ac:dyDescent="0.25">
      <c r="A555" s="9" t="s">
        <v>1221</v>
      </c>
      <c r="B555" s="17"/>
      <c r="C555" s="65" t="s">
        <v>1357</v>
      </c>
      <c r="D555" s="10" t="s">
        <v>627</v>
      </c>
      <c r="E555" s="60">
        <v>44</v>
      </c>
      <c r="F555" s="28"/>
      <c r="G555" s="11">
        <f t="shared" si="20"/>
        <v>44</v>
      </c>
      <c r="H555" s="12"/>
      <c r="I555" s="12">
        <f t="shared" si="19"/>
        <v>0</v>
      </c>
    </row>
    <row r="556" spans="1:9" s="5" customFormat="1" ht="15.75" customHeight="1" x14ac:dyDescent="0.25">
      <c r="A556" s="9" t="s">
        <v>1222</v>
      </c>
      <c r="B556" s="17"/>
      <c r="C556" s="65" t="s">
        <v>1357</v>
      </c>
      <c r="D556" s="10" t="s">
        <v>348</v>
      </c>
      <c r="E556" s="60">
        <v>27</v>
      </c>
      <c r="F556" s="28"/>
      <c r="G556" s="11">
        <f t="shared" si="20"/>
        <v>27</v>
      </c>
      <c r="H556" s="12"/>
      <c r="I556" s="12">
        <f t="shared" si="19"/>
        <v>0</v>
      </c>
    </row>
    <row r="557" spans="1:9" s="5" customFormat="1" ht="15.75" customHeight="1" x14ac:dyDescent="0.25">
      <c r="A557" s="9" t="s">
        <v>1223</v>
      </c>
      <c r="B557" s="17"/>
      <c r="C557" s="65" t="s">
        <v>1357</v>
      </c>
      <c r="D557" s="10" t="s">
        <v>350</v>
      </c>
      <c r="E557" s="60">
        <v>9</v>
      </c>
      <c r="F557" s="11"/>
      <c r="G557" s="11">
        <f t="shared" si="20"/>
        <v>9</v>
      </c>
      <c r="H557" s="12"/>
      <c r="I557" s="12">
        <f t="shared" si="19"/>
        <v>0</v>
      </c>
    </row>
    <row r="558" spans="1:9" s="5" customFormat="1" ht="15.75" customHeight="1" x14ac:dyDescent="0.25">
      <c r="A558" s="9" t="s">
        <v>1224</v>
      </c>
      <c r="B558" s="17"/>
      <c r="C558" s="65" t="s">
        <v>1357</v>
      </c>
      <c r="D558" s="10" t="s">
        <v>632</v>
      </c>
      <c r="E558" s="60">
        <v>6</v>
      </c>
      <c r="F558" s="11"/>
      <c r="G558" s="11">
        <f t="shared" si="20"/>
        <v>6</v>
      </c>
      <c r="H558" s="12"/>
      <c r="I558" s="12">
        <f t="shared" si="19"/>
        <v>0</v>
      </c>
    </row>
    <row r="559" spans="1:9" s="5" customFormat="1" ht="15.75" customHeight="1" x14ac:dyDescent="0.25">
      <c r="A559" s="9" t="s">
        <v>1225</v>
      </c>
      <c r="B559" s="17"/>
      <c r="C559" s="65" t="s">
        <v>1357</v>
      </c>
      <c r="D559" s="10" t="s">
        <v>435</v>
      </c>
      <c r="E559" s="60">
        <v>1</v>
      </c>
      <c r="F559" s="11"/>
      <c r="G559" s="11">
        <f t="shared" si="20"/>
        <v>1</v>
      </c>
      <c r="H559" s="12"/>
      <c r="I559" s="12">
        <f t="shared" si="19"/>
        <v>0</v>
      </c>
    </row>
    <row r="560" spans="1:9" s="5" customFormat="1" ht="15.75" customHeight="1" x14ac:dyDescent="0.25">
      <c r="A560" s="9" t="s">
        <v>1226</v>
      </c>
      <c r="B560" s="16">
        <v>45384</v>
      </c>
      <c r="C560" s="65" t="s">
        <v>1357</v>
      </c>
      <c r="D560" s="10" t="s">
        <v>367</v>
      </c>
      <c r="E560" s="60">
        <v>4</v>
      </c>
      <c r="F560" s="11"/>
      <c r="G560" s="11">
        <f t="shared" si="20"/>
        <v>4</v>
      </c>
      <c r="H560" s="12">
        <v>309.83999999999997</v>
      </c>
      <c r="I560" s="12">
        <f t="shared" si="19"/>
        <v>1239.3599999999999</v>
      </c>
    </row>
    <row r="561" spans="1:9" s="5" customFormat="1" ht="15.75" customHeight="1" x14ac:dyDescent="0.25">
      <c r="A561" s="9" t="s">
        <v>1227</v>
      </c>
      <c r="B561" s="17"/>
      <c r="C561" s="65" t="s">
        <v>1357</v>
      </c>
      <c r="D561" s="13" t="s">
        <v>316</v>
      </c>
      <c r="E561" s="60">
        <v>6</v>
      </c>
      <c r="F561" s="11"/>
      <c r="G561" s="11">
        <f t="shared" si="20"/>
        <v>6</v>
      </c>
      <c r="H561" s="12"/>
      <c r="I561" s="12">
        <f t="shared" si="19"/>
        <v>0</v>
      </c>
    </row>
    <row r="562" spans="1:9" s="5" customFormat="1" ht="31.5" x14ac:dyDescent="0.25">
      <c r="A562" s="9" t="s">
        <v>1228</v>
      </c>
      <c r="B562" s="16">
        <v>45499</v>
      </c>
      <c r="C562" s="65" t="s">
        <v>1357</v>
      </c>
      <c r="D562" s="10" t="s">
        <v>629</v>
      </c>
      <c r="E562" s="60">
        <v>6</v>
      </c>
      <c r="F562" s="11"/>
      <c r="G562" s="11">
        <f t="shared" si="20"/>
        <v>6</v>
      </c>
      <c r="H562" s="12">
        <v>944</v>
      </c>
      <c r="I562" s="12">
        <f t="shared" si="19"/>
        <v>5664</v>
      </c>
    </row>
    <row r="563" spans="1:9" s="5" customFormat="1" ht="15.75" customHeight="1" x14ac:dyDescent="0.25">
      <c r="A563" s="9" t="s">
        <v>1229</v>
      </c>
      <c r="B563" s="17"/>
      <c r="C563" s="65" t="s">
        <v>1357</v>
      </c>
      <c r="D563" s="10" t="s">
        <v>433</v>
      </c>
      <c r="E563" s="60">
        <v>2</v>
      </c>
      <c r="F563" s="11"/>
      <c r="G563" s="11">
        <f t="shared" si="20"/>
        <v>2</v>
      </c>
      <c r="H563" s="12"/>
      <c r="I563" s="12">
        <f t="shared" si="19"/>
        <v>0</v>
      </c>
    </row>
    <row r="564" spans="1:9" s="5" customFormat="1" ht="15.75" customHeight="1" x14ac:dyDescent="0.25">
      <c r="A564" s="9" t="s">
        <v>1230</v>
      </c>
      <c r="B564" s="17"/>
      <c r="C564" s="65" t="s">
        <v>1357</v>
      </c>
      <c r="D564" s="10" t="s">
        <v>282</v>
      </c>
      <c r="E564" s="60">
        <v>2</v>
      </c>
      <c r="F564" s="11"/>
      <c r="G564" s="11">
        <f t="shared" si="20"/>
        <v>2</v>
      </c>
      <c r="H564" s="12"/>
      <c r="I564" s="12">
        <f t="shared" si="19"/>
        <v>0</v>
      </c>
    </row>
    <row r="565" spans="1:9" s="5" customFormat="1" ht="15.75" customHeight="1" x14ac:dyDescent="0.25">
      <c r="A565" s="9" t="s">
        <v>1231</v>
      </c>
      <c r="B565" s="17"/>
      <c r="C565" s="65" t="s">
        <v>1357</v>
      </c>
      <c r="D565" s="10" t="s">
        <v>261</v>
      </c>
      <c r="E565" s="60">
        <v>4</v>
      </c>
      <c r="F565" s="11"/>
      <c r="G565" s="11">
        <f t="shared" si="20"/>
        <v>4</v>
      </c>
      <c r="H565" s="12"/>
      <c r="I565" s="12">
        <f t="shared" si="19"/>
        <v>0</v>
      </c>
    </row>
    <row r="566" spans="1:9" s="5" customFormat="1" ht="15.75" customHeight="1" x14ac:dyDescent="0.25">
      <c r="A566" s="9" t="s">
        <v>1232</v>
      </c>
      <c r="B566" s="17"/>
      <c r="C566" s="65" t="s">
        <v>1357</v>
      </c>
      <c r="D566" s="10" t="s">
        <v>262</v>
      </c>
      <c r="E566" s="60">
        <v>1</v>
      </c>
      <c r="F566" s="11"/>
      <c r="G566" s="11">
        <f t="shared" si="20"/>
        <v>1</v>
      </c>
      <c r="H566" s="12"/>
      <c r="I566" s="12">
        <f t="shared" si="19"/>
        <v>0</v>
      </c>
    </row>
    <row r="567" spans="1:9" s="5" customFormat="1" ht="15.75" customHeight="1" x14ac:dyDescent="0.25">
      <c r="A567" s="9" t="s">
        <v>1233</v>
      </c>
      <c r="B567" s="17"/>
      <c r="C567" s="65" t="s">
        <v>1357</v>
      </c>
      <c r="D567" s="10" t="s">
        <v>338</v>
      </c>
      <c r="E567" s="60">
        <v>1</v>
      </c>
      <c r="F567" s="11"/>
      <c r="G567" s="11">
        <f t="shared" si="20"/>
        <v>1</v>
      </c>
      <c r="H567" s="12"/>
      <c r="I567" s="12">
        <f t="shared" si="19"/>
        <v>0</v>
      </c>
    </row>
    <row r="568" spans="1:9" s="5" customFormat="1" ht="15.75" customHeight="1" x14ac:dyDescent="0.25">
      <c r="A568" s="9" t="s">
        <v>1234</v>
      </c>
      <c r="B568" s="16">
        <v>45300</v>
      </c>
      <c r="C568" s="65" t="s">
        <v>1357</v>
      </c>
      <c r="D568" s="10" t="s">
        <v>388</v>
      </c>
      <c r="E568" s="60">
        <v>13</v>
      </c>
      <c r="F568" s="11"/>
      <c r="G568" s="11">
        <f t="shared" si="20"/>
        <v>13</v>
      </c>
      <c r="H568" s="12">
        <v>270.55</v>
      </c>
      <c r="I568" s="12">
        <f t="shared" si="19"/>
        <v>3517.15</v>
      </c>
    </row>
    <row r="569" spans="1:9" s="5" customFormat="1" ht="15.75" customHeight="1" x14ac:dyDescent="0.25">
      <c r="A569" s="9" t="s">
        <v>1235</v>
      </c>
      <c r="B569" s="17" t="s">
        <v>566</v>
      </c>
      <c r="C569" s="65" t="s">
        <v>1357</v>
      </c>
      <c r="D569" s="13" t="s">
        <v>600</v>
      </c>
      <c r="E569" s="60">
        <f>3-1</f>
        <v>2</v>
      </c>
      <c r="F569" s="11"/>
      <c r="G569" s="11">
        <f t="shared" si="20"/>
        <v>2</v>
      </c>
      <c r="H569" s="12">
        <v>271.39999999999998</v>
      </c>
      <c r="I569" s="12">
        <f t="shared" si="19"/>
        <v>542.79999999999995</v>
      </c>
    </row>
    <row r="570" spans="1:9" s="5" customFormat="1" ht="15.75" customHeight="1" x14ac:dyDescent="0.25">
      <c r="A570" s="9" t="s">
        <v>1236</v>
      </c>
      <c r="B570" s="17" t="s">
        <v>566</v>
      </c>
      <c r="C570" s="65" t="s">
        <v>1357</v>
      </c>
      <c r="D570" s="13" t="s">
        <v>320</v>
      </c>
      <c r="E570" s="60">
        <v>12</v>
      </c>
      <c r="F570" s="11"/>
      <c r="G570" s="11">
        <f t="shared" si="20"/>
        <v>12</v>
      </c>
      <c r="H570" s="12">
        <v>413</v>
      </c>
      <c r="I570" s="12">
        <f t="shared" si="19"/>
        <v>4956</v>
      </c>
    </row>
    <row r="571" spans="1:9" s="5" customFormat="1" ht="15.75" customHeight="1" x14ac:dyDescent="0.25">
      <c r="A571" s="9" t="s">
        <v>1237</v>
      </c>
      <c r="B571" s="17"/>
      <c r="C571" s="65" t="s">
        <v>1357</v>
      </c>
      <c r="D571" s="13" t="s">
        <v>492</v>
      </c>
      <c r="E571" s="60">
        <v>1</v>
      </c>
      <c r="F571" s="11"/>
      <c r="G571" s="11">
        <f t="shared" si="20"/>
        <v>1</v>
      </c>
      <c r="H571" s="12"/>
      <c r="I571" s="12">
        <f t="shared" si="19"/>
        <v>0</v>
      </c>
    </row>
    <row r="572" spans="1:9" s="5" customFormat="1" ht="15.75" customHeight="1" x14ac:dyDescent="0.25">
      <c r="A572" s="9" t="s">
        <v>1238</v>
      </c>
      <c r="B572" s="17"/>
      <c r="C572" s="65" t="s">
        <v>1357</v>
      </c>
      <c r="D572" s="10" t="s">
        <v>390</v>
      </c>
      <c r="E572" s="60">
        <v>4</v>
      </c>
      <c r="F572" s="11"/>
      <c r="G572" s="11">
        <f t="shared" si="20"/>
        <v>4</v>
      </c>
      <c r="H572" s="12"/>
      <c r="I572" s="12">
        <f t="shared" si="19"/>
        <v>0</v>
      </c>
    </row>
    <row r="573" spans="1:9" s="5" customFormat="1" ht="15.75" customHeight="1" x14ac:dyDescent="0.25">
      <c r="A573" s="9" t="s">
        <v>1239</v>
      </c>
      <c r="B573" s="16">
        <v>45499</v>
      </c>
      <c r="C573" s="65" t="s">
        <v>1357</v>
      </c>
      <c r="D573" s="10" t="s">
        <v>381</v>
      </c>
      <c r="E573" s="60">
        <f>13+6</f>
        <v>19</v>
      </c>
      <c r="F573" s="11"/>
      <c r="G573" s="11">
        <f t="shared" si="20"/>
        <v>19</v>
      </c>
      <c r="H573" s="12">
        <v>271.39999999999998</v>
      </c>
      <c r="I573" s="12">
        <f t="shared" si="19"/>
        <v>5156.5999999999995</v>
      </c>
    </row>
    <row r="574" spans="1:9" s="5" customFormat="1" ht="15.75" customHeight="1" x14ac:dyDescent="0.25">
      <c r="A574" s="9" t="s">
        <v>1240</v>
      </c>
      <c r="B574" s="16">
        <v>45499</v>
      </c>
      <c r="C574" s="65" t="s">
        <v>1357</v>
      </c>
      <c r="D574" s="10" t="s">
        <v>339</v>
      </c>
      <c r="E574" s="60">
        <v>4</v>
      </c>
      <c r="F574" s="11"/>
      <c r="G574" s="11">
        <f t="shared" si="20"/>
        <v>4</v>
      </c>
      <c r="H574" s="12">
        <v>708</v>
      </c>
      <c r="I574" s="12">
        <f t="shared" si="19"/>
        <v>2832</v>
      </c>
    </row>
    <row r="575" spans="1:9" s="5" customFormat="1" ht="15.75" customHeight="1" x14ac:dyDescent="0.25">
      <c r="A575" s="9" t="s">
        <v>1241</v>
      </c>
      <c r="B575" s="16">
        <v>45499</v>
      </c>
      <c r="C575" s="65" t="s">
        <v>1357</v>
      </c>
      <c r="D575" s="10" t="s">
        <v>366</v>
      </c>
      <c r="E575" s="60">
        <f>31-1</f>
        <v>30</v>
      </c>
      <c r="F575" s="11"/>
      <c r="G575" s="11">
        <f t="shared" si="20"/>
        <v>30</v>
      </c>
      <c r="H575" s="12">
        <v>59</v>
      </c>
      <c r="I575" s="12">
        <f t="shared" si="19"/>
        <v>1770</v>
      </c>
    </row>
    <row r="576" spans="1:9" s="5" customFormat="1" ht="15.75" customHeight="1" x14ac:dyDescent="0.25">
      <c r="A576" s="9" t="s">
        <v>1242</v>
      </c>
      <c r="B576" s="22">
        <v>44193</v>
      </c>
      <c r="C576" s="65" t="s">
        <v>1357</v>
      </c>
      <c r="D576" s="10" t="s">
        <v>360</v>
      </c>
      <c r="E576" s="60">
        <v>1</v>
      </c>
      <c r="F576" s="11"/>
      <c r="G576" s="11">
        <f t="shared" si="20"/>
        <v>1</v>
      </c>
      <c r="H576" s="12">
        <v>79.8</v>
      </c>
      <c r="I576" s="12">
        <f t="shared" si="19"/>
        <v>79.8</v>
      </c>
    </row>
    <row r="577" spans="1:9" s="5" customFormat="1" ht="15.75" customHeight="1" x14ac:dyDescent="0.25">
      <c r="A577" s="9" t="s">
        <v>1243</v>
      </c>
      <c r="B577" s="27" t="s">
        <v>564</v>
      </c>
      <c r="C577" s="65" t="s">
        <v>1357</v>
      </c>
      <c r="D577" s="10" t="s">
        <v>263</v>
      </c>
      <c r="E577" s="60">
        <v>3</v>
      </c>
      <c r="F577" s="11"/>
      <c r="G577" s="11">
        <f t="shared" si="20"/>
        <v>3</v>
      </c>
      <c r="H577" s="12">
        <v>79.8</v>
      </c>
      <c r="I577" s="12">
        <f t="shared" si="19"/>
        <v>239.39999999999998</v>
      </c>
    </row>
    <row r="578" spans="1:9" s="5" customFormat="1" ht="15.75" customHeight="1" x14ac:dyDescent="0.25">
      <c r="A578" s="9" t="s">
        <v>1244</v>
      </c>
      <c r="B578" s="22">
        <v>44193</v>
      </c>
      <c r="C578" s="65" t="s">
        <v>1357</v>
      </c>
      <c r="D578" s="10" t="s">
        <v>323</v>
      </c>
      <c r="E578" s="60">
        <v>19</v>
      </c>
      <c r="F578" s="11"/>
      <c r="G578" s="11">
        <f t="shared" si="20"/>
        <v>19</v>
      </c>
      <c r="H578" s="12">
        <v>94.4</v>
      </c>
      <c r="I578" s="12">
        <f t="shared" si="19"/>
        <v>1793.6000000000001</v>
      </c>
    </row>
    <row r="579" spans="1:9" s="5" customFormat="1" ht="15.75" customHeight="1" x14ac:dyDescent="0.25">
      <c r="A579" s="9" t="s">
        <v>1245</v>
      </c>
      <c r="B579" s="22">
        <v>44193</v>
      </c>
      <c r="C579" s="65" t="s">
        <v>1357</v>
      </c>
      <c r="D579" s="10" t="s">
        <v>380</v>
      </c>
      <c r="E579" s="60">
        <v>20</v>
      </c>
      <c r="F579" s="11"/>
      <c r="G579" s="11">
        <f t="shared" si="20"/>
        <v>20</v>
      </c>
      <c r="H579" s="12">
        <v>52</v>
      </c>
      <c r="I579" s="12">
        <f t="shared" si="19"/>
        <v>1040</v>
      </c>
    </row>
    <row r="580" spans="1:9" s="5" customFormat="1" ht="15.75" customHeight="1" x14ac:dyDescent="0.25">
      <c r="A580" s="9" t="s">
        <v>1246</v>
      </c>
      <c r="B580" s="27">
        <v>45469</v>
      </c>
      <c r="C580" s="65" t="s">
        <v>1357</v>
      </c>
      <c r="D580" s="10" t="s">
        <v>379</v>
      </c>
      <c r="E580" s="60">
        <v>31</v>
      </c>
      <c r="F580" s="11"/>
      <c r="G580" s="11">
        <f t="shared" si="20"/>
        <v>31</v>
      </c>
      <c r="H580" s="12">
        <v>79.8</v>
      </c>
      <c r="I580" s="12">
        <f t="shared" si="19"/>
        <v>2473.7999999999997</v>
      </c>
    </row>
    <row r="581" spans="1:9" s="5" customFormat="1" ht="15.75" customHeight="1" x14ac:dyDescent="0.25">
      <c r="A581" s="9" t="s">
        <v>1247</v>
      </c>
      <c r="B581" s="22" t="s">
        <v>564</v>
      </c>
      <c r="C581" s="65" t="s">
        <v>1357</v>
      </c>
      <c r="D581" s="13" t="s">
        <v>317</v>
      </c>
      <c r="E581" s="60">
        <v>10</v>
      </c>
      <c r="F581" s="11"/>
      <c r="G581" s="11">
        <f t="shared" si="20"/>
        <v>10</v>
      </c>
      <c r="H581" s="12">
        <v>30</v>
      </c>
      <c r="I581" s="12">
        <f t="shared" si="19"/>
        <v>300</v>
      </c>
    </row>
    <row r="582" spans="1:9" s="5" customFormat="1" ht="15.75" customHeight="1" x14ac:dyDescent="0.25">
      <c r="A582" s="9" t="s">
        <v>1248</v>
      </c>
      <c r="B582" s="22" t="s">
        <v>564</v>
      </c>
      <c r="C582" s="65" t="s">
        <v>1357</v>
      </c>
      <c r="D582" s="13" t="s">
        <v>315</v>
      </c>
      <c r="E582" s="60">
        <v>3</v>
      </c>
      <c r="F582" s="11"/>
      <c r="G582" s="11">
        <f t="shared" ref="G582:G613" si="21">+E582-F582</f>
        <v>3</v>
      </c>
      <c r="H582" s="12">
        <v>570</v>
      </c>
      <c r="I582" s="12">
        <f t="shared" si="19"/>
        <v>1710</v>
      </c>
    </row>
    <row r="583" spans="1:9" s="5" customFormat="1" ht="15.75" customHeight="1" x14ac:dyDescent="0.25">
      <c r="A583" s="9" t="s">
        <v>1249</v>
      </c>
      <c r="B583" s="22" t="s">
        <v>564</v>
      </c>
      <c r="C583" s="65" t="s">
        <v>1357</v>
      </c>
      <c r="D583" s="10" t="s">
        <v>623</v>
      </c>
      <c r="E583" s="60">
        <v>18</v>
      </c>
      <c r="F583" s="11"/>
      <c r="G583" s="11">
        <f t="shared" si="21"/>
        <v>18</v>
      </c>
      <c r="H583" s="12">
        <v>155</v>
      </c>
      <c r="I583" s="12">
        <f t="shared" si="19"/>
        <v>2790</v>
      </c>
    </row>
    <row r="584" spans="1:9" s="5" customFormat="1" ht="15.75" customHeight="1" x14ac:dyDescent="0.25">
      <c r="A584" s="9" t="s">
        <v>1250</v>
      </c>
      <c r="B584" s="22" t="s">
        <v>564</v>
      </c>
      <c r="C584" s="65" t="s">
        <v>1357</v>
      </c>
      <c r="D584" s="10" t="s">
        <v>624</v>
      </c>
      <c r="E584" s="60">
        <v>8</v>
      </c>
      <c r="F584" s="11"/>
      <c r="G584" s="11">
        <f t="shared" si="21"/>
        <v>8</v>
      </c>
      <c r="H584" s="12">
        <v>155</v>
      </c>
      <c r="I584" s="12">
        <f t="shared" si="19"/>
        <v>1240</v>
      </c>
    </row>
    <row r="585" spans="1:9" s="5" customFormat="1" ht="15.75" customHeight="1" x14ac:dyDescent="0.25">
      <c r="A585" s="9" t="s">
        <v>1251</v>
      </c>
      <c r="B585" s="17"/>
      <c r="C585" s="65" t="s">
        <v>1357</v>
      </c>
      <c r="D585" s="10" t="s">
        <v>625</v>
      </c>
      <c r="E585" s="60">
        <v>3</v>
      </c>
      <c r="F585" s="11"/>
      <c r="G585" s="11">
        <f t="shared" si="21"/>
        <v>3</v>
      </c>
      <c r="H585" s="12">
        <v>1357</v>
      </c>
      <c r="I585" s="12">
        <f t="shared" ref="I585:I648" si="22">+G585*H585</f>
        <v>4071</v>
      </c>
    </row>
    <row r="586" spans="1:9" s="5" customFormat="1" ht="30" customHeight="1" x14ac:dyDescent="0.25">
      <c r="A586" s="9" t="s">
        <v>1252</v>
      </c>
      <c r="B586" s="17"/>
      <c r="C586" s="65" t="s">
        <v>1357</v>
      </c>
      <c r="D586" s="13" t="s">
        <v>318</v>
      </c>
      <c r="E586" s="60">
        <f>3-1</f>
        <v>2</v>
      </c>
      <c r="F586" s="11"/>
      <c r="G586" s="11">
        <f t="shared" si="21"/>
        <v>2</v>
      </c>
      <c r="H586" s="12">
        <v>1357</v>
      </c>
      <c r="I586" s="12">
        <f t="shared" si="22"/>
        <v>2714</v>
      </c>
    </row>
    <row r="587" spans="1:9" s="5" customFormat="1" ht="15.75" customHeight="1" x14ac:dyDescent="0.25">
      <c r="A587" s="9" t="s">
        <v>1253</v>
      </c>
      <c r="B587" s="22">
        <v>44193</v>
      </c>
      <c r="C587" s="65" t="s">
        <v>1357</v>
      </c>
      <c r="D587" s="13" t="s">
        <v>313</v>
      </c>
      <c r="E587" s="60">
        <v>1</v>
      </c>
      <c r="F587" s="11"/>
      <c r="G587" s="11">
        <f t="shared" si="21"/>
        <v>1</v>
      </c>
      <c r="H587" s="12">
        <v>165</v>
      </c>
      <c r="I587" s="12">
        <f t="shared" si="22"/>
        <v>165</v>
      </c>
    </row>
    <row r="588" spans="1:9" s="5" customFormat="1" ht="15.75" customHeight="1" x14ac:dyDescent="0.25">
      <c r="A588" s="9" t="s">
        <v>1254</v>
      </c>
      <c r="B588" s="22" t="s">
        <v>564</v>
      </c>
      <c r="C588" s="65" t="s">
        <v>1357</v>
      </c>
      <c r="D588" s="10" t="s">
        <v>389</v>
      </c>
      <c r="E588" s="60">
        <v>2</v>
      </c>
      <c r="F588" s="11"/>
      <c r="G588" s="11">
        <f t="shared" si="21"/>
        <v>2</v>
      </c>
      <c r="H588" s="12">
        <v>81.540000000000006</v>
      </c>
      <c r="I588" s="12">
        <f t="shared" si="22"/>
        <v>163.08000000000001</v>
      </c>
    </row>
    <row r="589" spans="1:9" s="5" customFormat="1" ht="15.75" customHeight="1" x14ac:dyDescent="0.25">
      <c r="A589" s="9" t="s">
        <v>1255</v>
      </c>
      <c r="B589" s="17"/>
      <c r="C589" s="65" t="s">
        <v>1357</v>
      </c>
      <c r="D589" s="10" t="s">
        <v>626</v>
      </c>
      <c r="E589" s="60">
        <v>1</v>
      </c>
      <c r="F589" s="11"/>
      <c r="G589" s="11">
        <f t="shared" si="21"/>
        <v>1</v>
      </c>
      <c r="H589" s="12"/>
      <c r="I589" s="12">
        <f t="shared" si="22"/>
        <v>0</v>
      </c>
    </row>
    <row r="590" spans="1:9" s="5" customFormat="1" ht="31.5" x14ac:dyDescent="0.25">
      <c r="A590" s="9" t="s">
        <v>1256</v>
      </c>
      <c r="B590" s="17"/>
      <c r="C590" s="65" t="s">
        <v>1357</v>
      </c>
      <c r="D590" s="13" t="s">
        <v>541</v>
      </c>
      <c r="E590" s="60">
        <v>8</v>
      </c>
      <c r="F590" s="11"/>
      <c r="G590" s="11">
        <f t="shared" si="21"/>
        <v>8</v>
      </c>
      <c r="H590" s="12">
        <v>1317.47</v>
      </c>
      <c r="I590" s="12">
        <f t="shared" si="22"/>
        <v>10539.76</v>
      </c>
    </row>
    <row r="591" spans="1:9" s="5" customFormat="1" ht="15.75" customHeight="1" x14ac:dyDescent="0.25">
      <c r="A591" s="9" t="s">
        <v>1257</v>
      </c>
      <c r="B591" s="16">
        <v>45512</v>
      </c>
      <c r="C591" s="65" t="s">
        <v>1357</v>
      </c>
      <c r="D591" s="10" t="s">
        <v>603</v>
      </c>
      <c r="E591" s="60">
        <v>5</v>
      </c>
      <c r="F591" s="11"/>
      <c r="G591" s="11">
        <f t="shared" si="21"/>
        <v>5</v>
      </c>
      <c r="H591" s="12">
        <v>10.029999999999999</v>
      </c>
      <c r="I591" s="12">
        <f t="shared" si="22"/>
        <v>50.15</v>
      </c>
    </row>
    <row r="592" spans="1:9" s="5" customFormat="1" ht="15.75" customHeight="1" x14ac:dyDescent="0.25">
      <c r="A592" s="9" t="s">
        <v>1258</v>
      </c>
      <c r="B592" s="17"/>
      <c r="C592" s="65" t="s">
        <v>1357</v>
      </c>
      <c r="D592" s="10" t="s">
        <v>352</v>
      </c>
      <c r="E592" s="60">
        <v>2</v>
      </c>
      <c r="F592" s="11"/>
      <c r="G592" s="11">
        <f t="shared" si="21"/>
        <v>2</v>
      </c>
      <c r="H592" s="12"/>
      <c r="I592" s="12">
        <f t="shared" si="22"/>
        <v>0</v>
      </c>
    </row>
    <row r="593" spans="1:9" s="5" customFormat="1" ht="15.75" customHeight="1" x14ac:dyDescent="0.25">
      <c r="A593" s="9" t="s">
        <v>1259</v>
      </c>
      <c r="B593" s="17" t="s">
        <v>566</v>
      </c>
      <c r="C593" s="65" t="s">
        <v>1357</v>
      </c>
      <c r="D593" s="10" t="s">
        <v>375</v>
      </c>
      <c r="E593" s="60">
        <v>2</v>
      </c>
      <c r="F593" s="11"/>
      <c r="G593" s="11">
        <f t="shared" si="21"/>
        <v>2</v>
      </c>
      <c r="H593" s="12">
        <v>348.1</v>
      </c>
      <c r="I593" s="12">
        <f t="shared" si="22"/>
        <v>696.2</v>
      </c>
    </row>
    <row r="594" spans="1:9" s="5" customFormat="1" ht="15.75" customHeight="1" x14ac:dyDescent="0.25">
      <c r="A594" s="9" t="s">
        <v>1260</v>
      </c>
      <c r="B594" s="17"/>
      <c r="C594" s="65" t="s">
        <v>1357</v>
      </c>
      <c r="D594" s="10" t="s">
        <v>371</v>
      </c>
      <c r="E594" s="60">
        <v>1</v>
      </c>
      <c r="F594" s="11"/>
      <c r="G594" s="11">
        <f t="shared" si="21"/>
        <v>1</v>
      </c>
      <c r="H594" s="12"/>
      <c r="I594" s="12">
        <f t="shared" si="22"/>
        <v>0</v>
      </c>
    </row>
    <row r="595" spans="1:9" s="5" customFormat="1" ht="15.75" customHeight="1" x14ac:dyDescent="0.25">
      <c r="A595" s="9" t="s">
        <v>1261</v>
      </c>
      <c r="B595" s="17" t="s">
        <v>564</v>
      </c>
      <c r="C595" s="65" t="s">
        <v>1357</v>
      </c>
      <c r="D595" s="10" t="s">
        <v>428</v>
      </c>
      <c r="E595" s="60">
        <v>5</v>
      </c>
      <c r="F595" s="11"/>
      <c r="G595" s="11">
        <f t="shared" si="21"/>
        <v>5</v>
      </c>
      <c r="H595" s="12"/>
      <c r="I595" s="12">
        <f t="shared" si="22"/>
        <v>0</v>
      </c>
    </row>
    <row r="596" spans="1:9" s="5" customFormat="1" ht="15.75" customHeight="1" x14ac:dyDescent="0.25">
      <c r="A596" s="9" t="s">
        <v>1262</v>
      </c>
      <c r="B596" s="17" t="s">
        <v>569</v>
      </c>
      <c r="C596" s="65" t="s">
        <v>1357</v>
      </c>
      <c r="D596" s="10" t="s">
        <v>357</v>
      </c>
      <c r="E596" s="60">
        <v>23</v>
      </c>
      <c r="F596" s="11"/>
      <c r="G596" s="11">
        <f t="shared" si="21"/>
        <v>23</v>
      </c>
      <c r="H596" s="12">
        <v>18.86</v>
      </c>
      <c r="I596" s="12">
        <f t="shared" si="22"/>
        <v>433.78</v>
      </c>
    </row>
    <row r="597" spans="1:9" s="5" customFormat="1" ht="15.75" customHeight="1" x14ac:dyDescent="0.25">
      <c r="A597" s="9" t="s">
        <v>1263</v>
      </c>
      <c r="B597" s="17"/>
      <c r="C597" s="65" t="s">
        <v>1357</v>
      </c>
      <c r="D597" s="10" t="s">
        <v>386</v>
      </c>
      <c r="E597" s="60">
        <v>14</v>
      </c>
      <c r="F597" s="11"/>
      <c r="G597" s="11">
        <f t="shared" si="21"/>
        <v>14</v>
      </c>
      <c r="H597" s="12">
        <v>29.35</v>
      </c>
      <c r="I597" s="12">
        <f t="shared" si="22"/>
        <v>410.90000000000003</v>
      </c>
    </row>
    <row r="598" spans="1:9" s="5" customFormat="1" ht="15.75" customHeight="1" x14ac:dyDescent="0.25">
      <c r="A598" s="9" t="s">
        <v>1264</v>
      </c>
      <c r="B598" s="16">
        <v>45414</v>
      </c>
      <c r="C598" s="65" t="s">
        <v>1357</v>
      </c>
      <c r="D598" s="10" t="s">
        <v>495</v>
      </c>
      <c r="E598" s="60">
        <v>10</v>
      </c>
      <c r="F598" s="11"/>
      <c r="G598" s="11">
        <f t="shared" si="21"/>
        <v>10</v>
      </c>
      <c r="H598" s="12">
        <v>55.45</v>
      </c>
      <c r="I598" s="12">
        <f t="shared" si="22"/>
        <v>554.5</v>
      </c>
    </row>
    <row r="599" spans="1:9" s="5" customFormat="1" ht="15.75" customHeight="1" x14ac:dyDescent="0.25">
      <c r="A599" s="9" t="s">
        <v>1265</v>
      </c>
      <c r="B599" s="22" t="s">
        <v>564</v>
      </c>
      <c r="C599" s="65" t="s">
        <v>1357</v>
      </c>
      <c r="D599" s="10" t="s">
        <v>356</v>
      </c>
      <c r="E599" s="60">
        <v>20</v>
      </c>
      <c r="F599" s="11"/>
      <c r="G599" s="11">
        <f t="shared" si="21"/>
        <v>20</v>
      </c>
      <c r="H599" s="12">
        <v>29.35</v>
      </c>
      <c r="I599" s="12">
        <f t="shared" si="22"/>
        <v>587</v>
      </c>
    </row>
    <row r="600" spans="1:9" s="5" customFormat="1" ht="15.75" customHeight="1" x14ac:dyDescent="0.25">
      <c r="A600" s="9" t="s">
        <v>1266</v>
      </c>
      <c r="B600" s="17"/>
      <c r="C600" s="65" t="s">
        <v>1357</v>
      </c>
      <c r="D600" s="10" t="s">
        <v>597</v>
      </c>
      <c r="E600" s="60">
        <v>29</v>
      </c>
      <c r="F600" s="11"/>
      <c r="G600" s="11">
        <f t="shared" si="21"/>
        <v>29</v>
      </c>
      <c r="H600" s="12"/>
      <c r="I600" s="12">
        <f t="shared" si="22"/>
        <v>0</v>
      </c>
    </row>
    <row r="601" spans="1:9" s="5" customFormat="1" ht="30" customHeight="1" x14ac:dyDescent="0.25">
      <c r="A601" s="9" t="s">
        <v>1267</v>
      </c>
      <c r="B601" s="17"/>
      <c r="C601" s="65" t="s">
        <v>1357</v>
      </c>
      <c r="D601" s="65" t="s">
        <v>1341</v>
      </c>
      <c r="E601" s="60">
        <f>20+1</f>
        <v>21</v>
      </c>
      <c r="F601" s="11"/>
      <c r="G601" s="11">
        <f t="shared" si="21"/>
        <v>21</v>
      </c>
      <c r="H601" s="12"/>
      <c r="I601" s="12">
        <f t="shared" si="22"/>
        <v>0</v>
      </c>
    </row>
    <row r="602" spans="1:9" s="5" customFormat="1" ht="15.75" customHeight="1" x14ac:dyDescent="0.25">
      <c r="A602" s="9" t="s">
        <v>1268</v>
      </c>
      <c r="B602" s="17"/>
      <c r="C602" s="65" t="s">
        <v>1357</v>
      </c>
      <c r="D602" s="10" t="s">
        <v>264</v>
      </c>
      <c r="E602" s="60">
        <v>1</v>
      </c>
      <c r="F602" s="11"/>
      <c r="G602" s="11">
        <f t="shared" si="21"/>
        <v>1</v>
      </c>
      <c r="H602" s="12"/>
      <c r="I602" s="12">
        <f t="shared" si="22"/>
        <v>0</v>
      </c>
    </row>
    <row r="603" spans="1:9" s="5" customFormat="1" ht="15.75" customHeight="1" x14ac:dyDescent="0.25">
      <c r="A603" s="9" t="s">
        <v>1269</v>
      </c>
      <c r="B603" s="17"/>
      <c r="C603" s="65" t="s">
        <v>1357</v>
      </c>
      <c r="D603" s="10" t="s">
        <v>363</v>
      </c>
      <c r="E603" s="60">
        <v>1</v>
      </c>
      <c r="F603" s="11"/>
      <c r="G603" s="11">
        <f t="shared" si="21"/>
        <v>1</v>
      </c>
      <c r="H603" s="19"/>
      <c r="I603" s="12">
        <f t="shared" si="22"/>
        <v>0</v>
      </c>
    </row>
    <row r="604" spans="1:9" s="5" customFormat="1" ht="15.75" customHeight="1" x14ac:dyDescent="0.25">
      <c r="A604" s="9" t="s">
        <v>1270</v>
      </c>
      <c r="B604" s="16">
        <v>45414</v>
      </c>
      <c r="C604" s="65" t="s">
        <v>1357</v>
      </c>
      <c r="D604" s="10" t="s">
        <v>328</v>
      </c>
      <c r="E604" s="60">
        <v>6</v>
      </c>
      <c r="F604" s="11"/>
      <c r="G604" s="11">
        <f t="shared" si="21"/>
        <v>6</v>
      </c>
      <c r="H604" s="12">
        <v>514.15</v>
      </c>
      <c r="I604" s="12">
        <f t="shared" si="22"/>
        <v>3084.8999999999996</v>
      </c>
    </row>
    <row r="605" spans="1:9" s="5" customFormat="1" ht="15.75" customHeight="1" x14ac:dyDescent="0.25">
      <c r="A605" s="9" t="s">
        <v>1271</v>
      </c>
      <c r="B605" s="16">
        <v>45414</v>
      </c>
      <c r="C605" s="65" t="s">
        <v>1357</v>
      </c>
      <c r="D605" s="10" t="s">
        <v>329</v>
      </c>
      <c r="E605" s="60">
        <v>5</v>
      </c>
      <c r="F605" s="11"/>
      <c r="G605" s="11">
        <f t="shared" si="21"/>
        <v>5</v>
      </c>
      <c r="H605" s="12">
        <v>391.09</v>
      </c>
      <c r="I605" s="12">
        <f t="shared" si="22"/>
        <v>1955.4499999999998</v>
      </c>
    </row>
    <row r="606" spans="1:9" s="5" customFormat="1" ht="15.75" customHeight="1" x14ac:dyDescent="0.25">
      <c r="A606" s="9" t="s">
        <v>1272</v>
      </c>
      <c r="B606" s="16">
        <v>45414</v>
      </c>
      <c r="C606" s="65" t="s">
        <v>1357</v>
      </c>
      <c r="D606" s="10" t="s">
        <v>330</v>
      </c>
      <c r="E606" s="60">
        <v>9</v>
      </c>
      <c r="F606" s="11"/>
      <c r="G606" s="11">
        <f t="shared" si="21"/>
        <v>9</v>
      </c>
      <c r="H606" s="12">
        <v>514.15</v>
      </c>
      <c r="I606" s="12">
        <f t="shared" si="22"/>
        <v>4627.3499999999995</v>
      </c>
    </row>
    <row r="607" spans="1:9" s="5" customFormat="1" ht="15.75" customHeight="1" x14ac:dyDescent="0.25">
      <c r="A607" s="9" t="s">
        <v>1273</v>
      </c>
      <c r="B607" s="17"/>
      <c r="C607" s="65" t="s">
        <v>1357</v>
      </c>
      <c r="D607" s="10" t="s">
        <v>406</v>
      </c>
      <c r="E607" s="60">
        <v>3</v>
      </c>
      <c r="F607" s="11"/>
      <c r="G607" s="11">
        <f t="shared" si="21"/>
        <v>3</v>
      </c>
      <c r="H607" s="12"/>
      <c r="I607" s="12">
        <f t="shared" si="22"/>
        <v>0</v>
      </c>
    </row>
    <row r="608" spans="1:9" s="5" customFormat="1" ht="15.75" customHeight="1" x14ac:dyDescent="0.25">
      <c r="A608" s="9" t="s">
        <v>1274</v>
      </c>
      <c r="B608" s="16">
        <v>45414</v>
      </c>
      <c r="C608" s="65" t="s">
        <v>1357</v>
      </c>
      <c r="D608" s="10" t="s">
        <v>403</v>
      </c>
      <c r="E608" s="60">
        <v>128</v>
      </c>
      <c r="F608" s="11"/>
      <c r="G608" s="11">
        <f t="shared" si="21"/>
        <v>128</v>
      </c>
      <c r="H608" s="12">
        <v>17.7</v>
      </c>
      <c r="I608" s="12">
        <f t="shared" si="22"/>
        <v>2265.6</v>
      </c>
    </row>
    <row r="609" spans="1:9" s="5" customFormat="1" ht="15.75" customHeight="1" x14ac:dyDescent="0.25">
      <c r="A609" s="9" t="s">
        <v>1275</v>
      </c>
      <c r="B609" s="16">
        <v>45414</v>
      </c>
      <c r="C609" s="65" t="s">
        <v>1357</v>
      </c>
      <c r="D609" s="10" t="s">
        <v>405</v>
      </c>
      <c r="E609" s="60">
        <v>30</v>
      </c>
      <c r="F609" s="11"/>
      <c r="G609" s="11">
        <f t="shared" si="21"/>
        <v>30</v>
      </c>
      <c r="H609" s="12">
        <v>20.45</v>
      </c>
      <c r="I609" s="12">
        <f t="shared" si="22"/>
        <v>613.5</v>
      </c>
    </row>
    <row r="610" spans="1:9" s="5" customFormat="1" ht="15.75" customHeight="1" x14ac:dyDescent="0.25">
      <c r="A610" s="9" t="s">
        <v>1276</v>
      </c>
      <c r="B610" s="16">
        <v>45414</v>
      </c>
      <c r="C610" s="65" t="s">
        <v>1357</v>
      </c>
      <c r="D610" s="10" t="s">
        <v>287</v>
      </c>
      <c r="E610" s="60">
        <v>15</v>
      </c>
      <c r="F610" s="11"/>
      <c r="G610" s="11">
        <f t="shared" si="21"/>
        <v>15</v>
      </c>
      <c r="H610" s="12">
        <v>17.7</v>
      </c>
      <c r="I610" s="12">
        <f t="shared" si="22"/>
        <v>265.5</v>
      </c>
    </row>
    <row r="611" spans="1:9" s="5" customFormat="1" ht="15.75" customHeight="1" x14ac:dyDescent="0.25">
      <c r="A611" s="9" t="s">
        <v>1277</v>
      </c>
      <c r="B611" s="16">
        <v>45414</v>
      </c>
      <c r="C611" s="65" t="s">
        <v>1357</v>
      </c>
      <c r="D611" s="10" t="s">
        <v>286</v>
      </c>
      <c r="E611" s="60">
        <v>20</v>
      </c>
      <c r="F611" s="11"/>
      <c r="G611" s="11">
        <f t="shared" si="21"/>
        <v>20</v>
      </c>
      <c r="H611" s="12">
        <v>17.7</v>
      </c>
      <c r="I611" s="12">
        <f t="shared" si="22"/>
        <v>354</v>
      </c>
    </row>
    <row r="612" spans="1:9" s="5" customFormat="1" ht="15.75" customHeight="1" x14ac:dyDescent="0.25">
      <c r="A612" s="9" t="s">
        <v>1278</v>
      </c>
      <c r="B612" s="16">
        <v>45414</v>
      </c>
      <c r="C612" s="65" t="s">
        <v>1357</v>
      </c>
      <c r="D612" s="10" t="s">
        <v>285</v>
      </c>
      <c r="E612" s="60">
        <v>16</v>
      </c>
      <c r="F612" s="11"/>
      <c r="G612" s="11">
        <f t="shared" si="21"/>
        <v>16</v>
      </c>
      <c r="H612" s="12">
        <v>17.7</v>
      </c>
      <c r="I612" s="12">
        <f t="shared" si="22"/>
        <v>283.2</v>
      </c>
    </row>
    <row r="613" spans="1:9" s="5" customFormat="1" ht="15.75" customHeight="1" x14ac:dyDescent="0.25">
      <c r="A613" s="9" t="s">
        <v>1279</v>
      </c>
      <c r="B613" s="17"/>
      <c r="C613" s="65" t="s">
        <v>1357</v>
      </c>
      <c r="D613" s="10" t="s">
        <v>265</v>
      </c>
      <c r="E613" s="60">
        <v>1</v>
      </c>
      <c r="F613" s="11"/>
      <c r="G613" s="11">
        <f t="shared" si="21"/>
        <v>1</v>
      </c>
      <c r="H613" s="12"/>
      <c r="I613" s="12">
        <f t="shared" si="22"/>
        <v>0</v>
      </c>
    </row>
    <row r="614" spans="1:9" s="5" customFormat="1" ht="15.75" customHeight="1" x14ac:dyDescent="0.25">
      <c r="A614" s="9" t="s">
        <v>1280</v>
      </c>
      <c r="B614" s="17"/>
      <c r="C614" s="65" t="s">
        <v>1357</v>
      </c>
      <c r="D614" s="10" t="s">
        <v>351</v>
      </c>
      <c r="E614" s="60">
        <f>67+9</f>
        <v>76</v>
      </c>
      <c r="F614" s="11"/>
      <c r="G614" s="11">
        <f t="shared" ref="G614:G645" si="23">+E614-F614</f>
        <v>76</v>
      </c>
      <c r="H614" s="12"/>
      <c r="I614" s="12">
        <f t="shared" si="22"/>
        <v>0</v>
      </c>
    </row>
    <row r="615" spans="1:9" s="5" customFormat="1" ht="15.75" customHeight="1" x14ac:dyDescent="0.25">
      <c r="A615" s="9" t="s">
        <v>1281</v>
      </c>
      <c r="B615" s="27" t="s">
        <v>564</v>
      </c>
      <c r="C615" s="65" t="s">
        <v>1357</v>
      </c>
      <c r="D615" s="10" t="s">
        <v>618</v>
      </c>
      <c r="E615" s="60">
        <v>10</v>
      </c>
      <c r="F615" s="11"/>
      <c r="G615" s="11">
        <f t="shared" si="23"/>
        <v>10</v>
      </c>
      <c r="H615" s="12">
        <v>60</v>
      </c>
      <c r="I615" s="12">
        <f t="shared" si="22"/>
        <v>600</v>
      </c>
    </row>
    <row r="616" spans="1:9" s="5" customFormat="1" ht="15.75" customHeight="1" x14ac:dyDescent="0.25">
      <c r="A616" s="9" t="s">
        <v>1282</v>
      </c>
      <c r="B616" s="17"/>
      <c r="C616" s="65" t="s">
        <v>1357</v>
      </c>
      <c r="D616" s="10" t="s">
        <v>619</v>
      </c>
      <c r="E616" s="60">
        <v>0</v>
      </c>
      <c r="F616" s="11"/>
      <c r="G616" s="11">
        <f t="shared" si="23"/>
        <v>0</v>
      </c>
      <c r="H616" s="12"/>
      <c r="I616" s="12">
        <f t="shared" si="22"/>
        <v>0</v>
      </c>
    </row>
    <row r="617" spans="1:9" s="5" customFormat="1" ht="15.75" customHeight="1" x14ac:dyDescent="0.25">
      <c r="A617" s="9" t="s">
        <v>1283</v>
      </c>
      <c r="B617" s="17"/>
      <c r="C617" s="65" t="s">
        <v>1357</v>
      </c>
      <c r="D617" s="10" t="s">
        <v>620</v>
      </c>
      <c r="E617" s="60">
        <v>10</v>
      </c>
      <c r="F617" s="11"/>
      <c r="G617" s="11">
        <f t="shared" si="23"/>
        <v>10</v>
      </c>
      <c r="H617" s="12"/>
      <c r="I617" s="12">
        <f t="shared" si="22"/>
        <v>0</v>
      </c>
    </row>
    <row r="618" spans="1:9" s="5" customFormat="1" ht="15.75" customHeight="1" x14ac:dyDescent="0.25">
      <c r="A618" s="9" t="s">
        <v>1284</v>
      </c>
      <c r="B618" s="17"/>
      <c r="C618" s="65" t="s">
        <v>1357</v>
      </c>
      <c r="D618" s="10" t="s">
        <v>621</v>
      </c>
      <c r="E618" s="60">
        <v>6</v>
      </c>
      <c r="F618" s="11"/>
      <c r="G618" s="11">
        <f t="shared" si="23"/>
        <v>6</v>
      </c>
      <c r="H618" s="12"/>
      <c r="I618" s="12">
        <f t="shared" si="22"/>
        <v>0</v>
      </c>
    </row>
    <row r="619" spans="1:9" s="5" customFormat="1" ht="15.75" customHeight="1" x14ac:dyDescent="0.25">
      <c r="A619" s="9" t="s">
        <v>1285</v>
      </c>
      <c r="B619" s="17"/>
      <c r="C619" s="65" t="s">
        <v>1357</v>
      </c>
      <c r="D619" s="10" t="s">
        <v>359</v>
      </c>
      <c r="E619" s="60">
        <v>2</v>
      </c>
      <c r="F619" s="11"/>
      <c r="G619" s="11">
        <f t="shared" si="23"/>
        <v>2</v>
      </c>
      <c r="H619" s="12"/>
      <c r="I619" s="12">
        <f t="shared" si="22"/>
        <v>0</v>
      </c>
    </row>
    <row r="620" spans="1:9" s="5" customFormat="1" ht="15.75" customHeight="1" x14ac:dyDescent="0.25">
      <c r="A620" s="9" t="s">
        <v>1286</v>
      </c>
      <c r="B620" s="17"/>
      <c r="C620" s="65" t="s">
        <v>1357</v>
      </c>
      <c r="D620" s="10" t="s">
        <v>324</v>
      </c>
      <c r="E620" s="60">
        <v>2</v>
      </c>
      <c r="F620" s="11"/>
      <c r="G620" s="11">
        <f t="shared" si="23"/>
        <v>2</v>
      </c>
      <c r="H620" s="12"/>
      <c r="I620" s="12">
        <f t="shared" si="22"/>
        <v>0</v>
      </c>
    </row>
    <row r="621" spans="1:9" s="5" customFormat="1" ht="15.75" customHeight="1" x14ac:dyDescent="0.25">
      <c r="A621" s="9" t="s">
        <v>1287</v>
      </c>
      <c r="B621" s="17"/>
      <c r="C621" s="65" t="s">
        <v>1357</v>
      </c>
      <c r="D621" s="10" t="s">
        <v>361</v>
      </c>
      <c r="E621" s="60">
        <v>1</v>
      </c>
      <c r="F621" s="11"/>
      <c r="G621" s="11">
        <f t="shared" si="23"/>
        <v>1</v>
      </c>
      <c r="H621" s="12"/>
      <c r="I621" s="12">
        <f t="shared" si="22"/>
        <v>0</v>
      </c>
    </row>
    <row r="622" spans="1:9" s="5" customFormat="1" ht="15.75" customHeight="1" x14ac:dyDescent="0.25">
      <c r="A622" s="9" t="s">
        <v>1288</v>
      </c>
      <c r="B622" s="17"/>
      <c r="C622" s="65" t="s">
        <v>1357</v>
      </c>
      <c r="D622" s="10" t="s">
        <v>283</v>
      </c>
      <c r="E622" s="60">
        <v>9</v>
      </c>
      <c r="F622" s="11"/>
      <c r="G622" s="11">
        <f t="shared" si="23"/>
        <v>9</v>
      </c>
      <c r="H622" s="12"/>
      <c r="I622" s="12">
        <f t="shared" si="22"/>
        <v>0</v>
      </c>
    </row>
    <row r="623" spans="1:9" s="5" customFormat="1" ht="15.75" customHeight="1" x14ac:dyDescent="0.25">
      <c r="A623" s="9" t="s">
        <v>1289</v>
      </c>
      <c r="B623" s="17"/>
      <c r="C623" s="65" t="s">
        <v>1357</v>
      </c>
      <c r="D623" s="10" t="s">
        <v>387</v>
      </c>
      <c r="E623" s="60">
        <v>20</v>
      </c>
      <c r="F623" s="11"/>
      <c r="G623" s="11">
        <f t="shared" si="23"/>
        <v>20</v>
      </c>
      <c r="H623" s="12"/>
      <c r="I623" s="12">
        <f t="shared" si="22"/>
        <v>0</v>
      </c>
    </row>
    <row r="624" spans="1:9" s="5" customFormat="1" ht="15" customHeight="1" x14ac:dyDescent="0.25">
      <c r="A624" s="9" t="s">
        <v>1290</v>
      </c>
      <c r="B624" s="16">
        <v>45414</v>
      </c>
      <c r="C624" s="65" t="s">
        <v>1357</v>
      </c>
      <c r="D624" s="10" t="s">
        <v>601</v>
      </c>
      <c r="E624" s="60">
        <f>44-2-1</f>
        <v>41</v>
      </c>
      <c r="F624" s="11"/>
      <c r="G624" s="11">
        <f t="shared" si="23"/>
        <v>41</v>
      </c>
      <c r="H624" s="12">
        <v>35.4</v>
      </c>
      <c r="I624" s="12">
        <f t="shared" si="22"/>
        <v>1451.3999999999999</v>
      </c>
    </row>
    <row r="625" spans="1:9" s="5" customFormat="1" ht="15" customHeight="1" x14ac:dyDescent="0.25">
      <c r="A625" s="9" t="s">
        <v>1291</v>
      </c>
      <c r="B625" s="17"/>
      <c r="C625" s="65" t="s">
        <v>1357</v>
      </c>
      <c r="D625" s="10" t="s">
        <v>508</v>
      </c>
      <c r="E625" s="60">
        <v>2</v>
      </c>
      <c r="F625" s="11"/>
      <c r="G625" s="11">
        <f t="shared" si="23"/>
        <v>2</v>
      </c>
      <c r="H625" s="12"/>
      <c r="I625" s="12">
        <f t="shared" si="22"/>
        <v>0</v>
      </c>
    </row>
    <row r="626" spans="1:9" s="5" customFormat="1" ht="15" customHeight="1" x14ac:dyDescent="0.25">
      <c r="A626" s="9" t="s">
        <v>1292</v>
      </c>
      <c r="B626" s="17"/>
      <c r="C626" s="65" t="s">
        <v>1357</v>
      </c>
      <c r="D626" s="10" t="s">
        <v>509</v>
      </c>
      <c r="E626" s="60">
        <v>2</v>
      </c>
      <c r="F626" s="11"/>
      <c r="G626" s="11">
        <f t="shared" si="23"/>
        <v>2</v>
      </c>
      <c r="H626" s="12"/>
      <c r="I626" s="12">
        <f t="shared" si="22"/>
        <v>0</v>
      </c>
    </row>
    <row r="627" spans="1:9" s="5" customFormat="1" ht="14.25" customHeight="1" x14ac:dyDescent="0.25">
      <c r="A627" s="9" t="s">
        <v>1293</v>
      </c>
      <c r="B627" s="17"/>
      <c r="C627" s="65" t="s">
        <v>1358</v>
      </c>
      <c r="D627" s="13"/>
      <c r="E627" s="60"/>
      <c r="F627" s="11"/>
      <c r="G627" s="11">
        <f t="shared" si="23"/>
        <v>0</v>
      </c>
      <c r="H627" s="12"/>
      <c r="I627" s="12">
        <f t="shared" si="22"/>
        <v>0</v>
      </c>
    </row>
    <row r="628" spans="1:9" s="5" customFormat="1" ht="14.25" customHeight="1" x14ac:dyDescent="0.25">
      <c r="A628" s="9" t="s">
        <v>1294</v>
      </c>
      <c r="B628" s="17"/>
      <c r="C628" s="65" t="s">
        <v>1358</v>
      </c>
      <c r="D628" s="10" t="s">
        <v>105</v>
      </c>
      <c r="E628" s="60">
        <v>6</v>
      </c>
      <c r="F628" s="11"/>
      <c r="G628" s="11">
        <f t="shared" si="23"/>
        <v>6</v>
      </c>
      <c r="H628" s="12"/>
      <c r="I628" s="12">
        <f t="shared" si="22"/>
        <v>0</v>
      </c>
    </row>
    <row r="629" spans="1:9" s="5" customFormat="1" ht="15" customHeight="1" x14ac:dyDescent="0.25">
      <c r="A629" s="9" t="s">
        <v>1295</v>
      </c>
      <c r="B629" s="17"/>
      <c r="C629" s="65" t="s">
        <v>1358</v>
      </c>
      <c r="D629" s="10" t="s">
        <v>369</v>
      </c>
      <c r="E629" s="60">
        <v>3</v>
      </c>
      <c r="F629" s="11"/>
      <c r="G629" s="11">
        <f t="shared" si="23"/>
        <v>3</v>
      </c>
      <c r="H629" s="12"/>
      <c r="I629" s="12">
        <f t="shared" si="22"/>
        <v>0</v>
      </c>
    </row>
    <row r="630" spans="1:9" s="5" customFormat="1" ht="15.75" customHeight="1" x14ac:dyDescent="0.25">
      <c r="A630" s="9" t="s">
        <v>1296</v>
      </c>
      <c r="B630" s="17"/>
      <c r="C630" s="65" t="s">
        <v>1358</v>
      </c>
      <c r="D630" s="10" t="s">
        <v>460</v>
      </c>
      <c r="E630" s="60">
        <v>17</v>
      </c>
      <c r="F630" s="11"/>
      <c r="G630" s="11">
        <f t="shared" si="23"/>
        <v>17</v>
      </c>
      <c r="H630" s="12"/>
      <c r="I630" s="12">
        <f t="shared" si="22"/>
        <v>0</v>
      </c>
    </row>
    <row r="631" spans="1:9" s="5" customFormat="1" ht="15" customHeight="1" x14ac:dyDescent="0.25">
      <c r="A631" s="9" t="s">
        <v>1297</v>
      </c>
      <c r="B631" s="17"/>
      <c r="C631" s="65" t="s">
        <v>1358</v>
      </c>
      <c r="D631" s="10" t="s">
        <v>243</v>
      </c>
      <c r="E631" s="60">
        <v>20</v>
      </c>
      <c r="F631" s="11"/>
      <c r="G631" s="11">
        <f t="shared" si="23"/>
        <v>20</v>
      </c>
      <c r="H631" s="12"/>
      <c r="I631" s="12">
        <f t="shared" si="22"/>
        <v>0</v>
      </c>
    </row>
    <row r="632" spans="1:9" s="5" customFormat="1" ht="15.75" customHeight="1" x14ac:dyDescent="0.25">
      <c r="A632" s="9" t="s">
        <v>1298</v>
      </c>
      <c r="B632" s="17"/>
      <c r="C632" s="65" t="s">
        <v>1359</v>
      </c>
      <c r="D632" s="10" t="s">
        <v>144</v>
      </c>
      <c r="E632" s="60">
        <v>2</v>
      </c>
      <c r="F632" s="11"/>
      <c r="G632" s="11">
        <f t="shared" si="23"/>
        <v>2</v>
      </c>
      <c r="H632" s="12"/>
      <c r="I632" s="12">
        <f t="shared" si="22"/>
        <v>0</v>
      </c>
    </row>
    <row r="633" spans="1:9" s="5" customFormat="1" ht="15.75" customHeight="1" x14ac:dyDescent="0.25">
      <c r="A633" s="9" t="s">
        <v>1299</v>
      </c>
      <c r="B633" s="30" t="s">
        <v>636</v>
      </c>
      <c r="C633" s="65" t="s">
        <v>1359</v>
      </c>
      <c r="D633" s="10" t="s">
        <v>642</v>
      </c>
      <c r="E633" s="60">
        <v>91</v>
      </c>
      <c r="F633" s="11"/>
      <c r="G633" s="11">
        <f t="shared" si="23"/>
        <v>91</v>
      </c>
      <c r="H633" s="12">
        <v>28</v>
      </c>
      <c r="I633" s="12">
        <f t="shared" si="22"/>
        <v>2548</v>
      </c>
    </row>
    <row r="634" spans="1:9" s="5" customFormat="1" ht="15.75" customHeight="1" x14ac:dyDescent="0.25">
      <c r="A634" s="9" t="s">
        <v>1300</v>
      </c>
      <c r="B634" s="22">
        <v>44193</v>
      </c>
      <c r="C634" s="65" t="s">
        <v>1359</v>
      </c>
      <c r="D634" s="10" t="s">
        <v>117</v>
      </c>
      <c r="E634" s="60">
        <v>30</v>
      </c>
      <c r="F634" s="11"/>
      <c r="G634" s="11">
        <f t="shared" si="23"/>
        <v>30</v>
      </c>
      <c r="H634" s="23">
        <v>200</v>
      </c>
      <c r="I634" s="12">
        <f t="shared" si="22"/>
        <v>6000</v>
      </c>
    </row>
    <row r="635" spans="1:9" s="5" customFormat="1" ht="15.75" customHeight="1" x14ac:dyDescent="0.25">
      <c r="A635" s="9" t="s">
        <v>1301</v>
      </c>
      <c r="B635" s="17"/>
      <c r="C635" s="65" t="s">
        <v>1359</v>
      </c>
      <c r="D635" s="10" t="s">
        <v>7</v>
      </c>
      <c r="E635" s="60">
        <v>3</v>
      </c>
      <c r="F635" s="11"/>
      <c r="G635" s="11">
        <f t="shared" si="23"/>
        <v>3</v>
      </c>
      <c r="H635" s="12"/>
      <c r="I635" s="12">
        <f t="shared" si="22"/>
        <v>0</v>
      </c>
    </row>
    <row r="636" spans="1:9" s="5" customFormat="1" ht="15.75" customHeight="1" x14ac:dyDescent="0.25">
      <c r="A636" s="9" t="s">
        <v>1302</v>
      </c>
      <c r="B636" s="17"/>
      <c r="C636" s="65" t="s">
        <v>1359</v>
      </c>
      <c r="D636" s="10" t="s">
        <v>12</v>
      </c>
      <c r="E636" s="60">
        <v>2</v>
      </c>
      <c r="F636" s="11"/>
      <c r="G636" s="11">
        <f t="shared" si="23"/>
        <v>2</v>
      </c>
      <c r="H636" s="12"/>
      <c r="I636" s="12">
        <f t="shared" si="22"/>
        <v>0</v>
      </c>
    </row>
    <row r="637" spans="1:9" s="5" customFormat="1" ht="15.75" customHeight="1" x14ac:dyDescent="0.25">
      <c r="A637" s="9" t="s">
        <v>1303</v>
      </c>
      <c r="B637" s="17"/>
      <c r="C637" s="65" t="s">
        <v>1359</v>
      </c>
      <c r="D637" s="10" t="s">
        <v>10</v>
      </c>
      <c r="E637" s="60">
        <v>4</v>
      </c>
      <c r="F637" s="11"/>
      <c r="G637" s="11">
        <f t="shared" si="23"/>
        <v>4</v>
      </c>
      <c r="H637" s="12"/>
      <c r="I637" s="12">
        <f t="shared" si="22"/>
        <v>0</v>
      </c>
    </row>
    <row r="638" spans="1:9" s="5" customFormat="1" ht="15.75" customHeight="1" x14ac:dyDescent="0.25">
      <c r="A638" s="9" t="s">
        <v>1304</v>
      </c>
      <c r="B638" s="17"/>
      <c r="C638" s="65" t="s">
        <v>1359</v>
      </c>
      <c r="D638" s="10" t="s">
        <v>13</v>
      </c>
      <c r="E638" s="60">
        <v>1</v>
      </c>
      <c r="F638" s="11"/>
      <c r="G638" s="11">
        <f t="shared" si="23"/>
        <v>1</v>
      </c>
      <c r="H638" s="12"/>
      <c r="I638" s="12">
        <f t="shared" si="22"/>
        <v>0</v>
      </c>
    </row>
    <row r="639" spans="1:9" s="5" customFormat="1" ht="15.75" customHeight="1" x14ac:dyDescent="0.25">
      <c r="A639" s="9" t="s">
        <v>1305</v>
      </c>
      <c r="B639" s="17"/>
      <c r="C639" s="65" t="s">
        <v>1359</v>
      </c>
      <c r="D639" s="10" t="s">
        <v>8</v>
      </c>
      <c r="E639" s="60">
        <v>10</v>
      </c>
      <c r="F639" s="11"/>
      <c r="G639" s="11">
        <f t="shared" si="23"/>
        <v>10</v>
      </c>
      <c r="H639" s="12"/>
      <c r="I639" s="12">
        <f t="shared" si="22"/>
        <v>0</v>
      </c>
    </row>
    <row r="640" spans="1:9" s="5" customFormat="1" ht="15.75" customHeight="1" x14ac:dyDescent="0.25">
      <c r="A640" s="9" t="s">
        <v>1306</v>
      </c>
      <c r="B640" s="17"/>
      <c r="C640" s="65" t="s">
        <v>1359</v>
      </c>
      <c r="D640" s="10" t="s">
        <v>11</v>
      </c>
      <c r="E640" s="60">
        <v>2</v>
      </c>
      <c r="F640" s="11"/>
      <c r="G640" s="11">
        <f t="shared" si="23"/>
        <v>2</v>
      </c>
      <c r="H640" s="12"/>
      <c r="I640" s="12">
        <f t="shared" si="22"/>
        <v>0</v>
      </c>
    </row>
    <row r="641" spans="1:9" s="5" customFormat="1" ht="15.75" customHeight="1" x14ac:dyDescent="0.25">
      <c r="A641" s="9" t="s">
        <v>1307</v>
      </c>
      <c r="B641" s="17"/>
      <c r="C641" s="65" t="s">
        <v>1359</v>
      </c>
      <c r="D641" s="10" t="s">
        <v>18</v>
      </c>
      <c r="E641" s="60">
        <v>2</v>
      </c>
      <c r="F641" s="11"/>
      <c r="G641" s="11">
        <f t="shared" si="23"/>
        <v>2</v>
      </c>
      <c r="H641" s="12"/>
      <c r="I641" s="12">
        <f t="shared" si="22"/>
        <v>0</v>
      </c>
    </row>
    <row r="642" spans="1:9" s="5" customFormat="1" ht="15.75" customHeight="1" x14ac:dyDescent="0.25">
      <c r="A642" s="9" t="s">
        <v>1308</v>
      </c>
      <c r="B642" s="17"/>
      <c r="C642" s="65" t="s">
        <v>1359</v>
      </c>
      <c r="D642" s="10" t="s">
        <v>14</v>
      </c>
      <c r="E642" s="60">
        <v>7</v>
      </c>
      <c r="F642" s="11"/>
      <c r="G642" s="11">
        <f t="shared" si="23"/>
        <v>7</v>
      </c>
      <c r="H642" s="12"/>
      <c r="I642" s="12">
        <f t="shared" si="22"/>
        <v>0</v>
      </c>
    </row>
    <row r="643" spans="1:9" s="5" customFormat="1" ht="15.75" customHeight="1" x14ac:dyDescent="0.25">
      <c r="A643" s="9" t="s">
        <v>1309</v>
      </c>
      <c r="B643" s="17"/>
      <c r="C643" s="65" t="s">
        <v>1359</v>
      </c>
      <c r="D643" s="10" t="s">
        <v>17</v>
      </c>
      <c r="E643" s="60">
        <v>13</v>
      </c>
      <c r="F643" s="11"/>
      <c r="G643" s="11">
        <f t="shared" si="23"/>
        <v>13</v>
      </c>
      <c r="H643" s="12"/>
      <c r="I643" s="12">
        <f t="shared" si="22"/>
        <v>0</v>
      </c>
    </row>
    <row r="644" spans="1:9" s="5" customFormat="1" ht="15.75" customHeight="1" x14ac:dyDescent="0.25">
      <c r="A644" s="9" t="s">
        <v>1310</v>
      </c>
      <c r="B644" s="17"/>
      <c r="C644" s="65" t="s">
        <v>1359</v>
      </c>
      <c r="D644" s="10" t="s">
        <v>17</v>
      </c>
      <c r="E644" s="60">
        <v>1</v>
      </c>
      <c r="F644" s="11"/>
      <c r="G644" s="11">
        <f t="shared" si="23"/>
        <v>1</v>
      </c>
      <c r="H644" s="12"/>
      <c r="I644" s="12">
        <f t="shared" si="22"/>
        <v>0</v>
      </c>
    </row>
    <row r="645" spans="1:9" s="5" customFormat="1" ht="15.75" customHeight="1" x14ac:dyDescent="0.25">
      <c r="A645" s="9" t="s">
        <v>1311</v>
      </c>
      <c r="B645" s="17"/>
      <c r="C645" s="65" t="s">
        <v>1359</v>
      </c>
      <c r="D645" s="10" t="s">
        <v>15</v>
      </c>
      <c r="E645" s="60">
        <v>2</v>
      </c>
      <c r="F645" s="11"/>
      <c r="G645" s="11">
        <f t="shared" si="23"/>
        <v>2</v>
      </c>
      <c r="H645" s="12"/>
      <c r="I645" s="12">
        <f t="shared" si="22"/>
        <v>0</v>
      </c>
    </row>
    <row r="646" spans="1:9" s="5" customFormat="1" ht="15.75" customHeight="1" x14ac:dyDescent="0.25">
      <c r="A646" s="9" t="s">
        <v>1312</v>
      </c>
      <c r="B646" s="17"/>
      <c r="C646" s="65" t="s">
        <v>1359</v>
      </c>
      <c r="D646" s="10" t="s">
        <v>16</v>
      </c>
      <c r="E646" s="60">
        <v>2</v>
      </c>
      <c r="F646" s="11"/>
      <c r="G646" s="11">
        <f t="shared" ref="G646:G658" si="24">+E646-F646</f>
        <v>2</v>
      </c>
      <c r="H646" s="12"/>
      <c r="I646" s="12">
        <f t="shared" si="22"/>
        <v>0</v>
      </c>
    </row>
    <row r="647" spans="1:9" s="5" customFormat="1" ht="15.75" customHeight="1" x14ac:dyDescent="0.25">
      <c r="A647" s="9" t="s">
        <v>1313</v>
      </c>
      <c r="B647" s="17"/>
      <c r="C647" s="65" t="s">
        <v>1359</v>
      </c>
      <c r="D647" s="10" t="s">
        <v>65</v>
      </c>
      <c r="E647" s="60">
        <v>2</v>
      </c>
      <c r="F647" s="11"/>
      <c r="G647" s="11">
        <f t="shared" si="24"/>
        <v>2</v>
      </c>
      <c r="H647" s="12"/>
      <c r="I647" s="12">
        <f t="shared" si="22"/>
        <v>0</v>
      </c>
    </row>
    <row r="648" spans="1:9" s="5" customFormat="1" ht="15.75" customHeight="1" x14ac:dyDescent="0.25">
      <c r="A648" s="9" t="s">
        <v>1314</v>
      </c>
      <c r="B648" s="17"/>
      <c r="C648" s="65" t="s">
        <v>1359</v>
      </c>
      <c r="D648" s="10" t="s">
        <v>63</v>
      </c>
      <c r="E648" s="60">
        <v>1</v>
      </c>
      <c r="F648" s="11"/>
      <c r="G648" s="11">
        <f t="shared" si="24"/>
        <v>1</v>
      </c>
      <c r="H648" s="12"/>
      <c r="I648" s="12">
        <f t="shared" si="22"/>
        <v>0</v>
      </c>
    </row>
    <row r="649" spans="1:9" s="5" customFormat="1" ht="15.75" customHeight="1" x14ac:dyDescent="0.25">
      <c r="A649" s="9" t="s">
        <v>1315</v>
      </c>
      <c r="B649" s="17"/>
      <c r="C649" s="65" t="s">
        <v>1359</v>
      </c>
      <c r="D649" s="10" t="s">
        <v>64</v>
      </c>
      <c r="E649" s="60">
        <v>1</v>
      </c>
      <c r="F649" s="11"/>
      <c r="G649" s="11">
        <f t="shared" si="24"/>
        <v>1</v>
      </c>
      <c r="H649" s="12"/>
      <c r="I649" s="12">
        <f t="shared" ref="I649:I658" si="25">+G649*H649</f>
        <v>0</v>
      </c>
    </row>
    <row r="650" spans="1:9" s="5" customFormat="1" ht="15.75" customHeight="1" x14ac:dyDescent="0.25">
      <c r="A650" s="9" t="s">
        <v>1316</v>
      </c>
      <c r="B650" s="17"/>
      <c r="C650" s="65" t="s">
        <v>1359</v>
      </c>
      <c r="D650" s="10" t="s">
        <v>468</v>
      </c>
      <c r="E650" s="60">
        <v>1</v>
      </c>
      <c r="F650" s="11"/>
      <c r="G650" s="11">
        <f t="shared" si="24"/>
        <v>1</v>
      </c>
      <c r="H650" s="12"/>
      <c r="I650" s="12">
        <f t="shared" si="25"/>
        <v>0</v>
      </c>
    </row>
    <row r="651" spans="1:9" s="5" customFormat="1" ht="15.75" customHeight="1" x14ac:dyDescent="0.25">
      <c r="A651" s="9" t="s">
        <v>1317</v>
      </c>
      <c r="B651" s="17"/>
      <c r="C651" s="65" t="s">
        <v>1359</v>
      </c>
      <c r="D651" s="20" t="s">
        <v>148</v>
      </c>
      <c r="E651" s="60">
        <v>33</v>
      </c>
      <c r="F651" s="11"/>
      <c r="G651" s="11">
        <f t="shared" si="24"/>
        <v>33</v>
      </c>
      <c r="H651" s="12"/>
      <c r="I651" s="12">
        <f t="shared" si="25"/>
        <v>0</v>
      </c>
    </row>
    <row r="652" spans="1:9" s="5" customFormat="1" ht="15.75" customHeight="1" x14ac:dyDescent="0.25">
      <c r="A652" s="9" t="s">
        <v>1318</v>
      </c>
      <c r="B652" s="17"/>
      <c r="C652" s="65" t="s">
        <v>1360</v>
      </c>
      <c r="D652" s="10" t="s">
        <v>44</v>
      </c>
      <c r="E652" s="60">
        <v>1</v>
      </c>
      <c r="F652" s="11"/>
      <c r="G652" s="11">
        <f t="shared" si="24"/>
        <v>1</v>
      </c>
      <c r="H652" s="9">
        <v>850</v>
      </c>
      <c r="I652" s="12">
        <f t="shared" si="25"/>
        <v>850</v>
      </c>
    </row>
    <row r="653" spans="1:9" s="5" customFormat="1" ht="15.75" customHeight="1" x14ac:dyDescent="0.25">
      <c r="A653" s="9" t="s">
        <v>1319</v>
      </c>
      <c r="B653" s="17"/>
      <c r="C653" s="65" t="s">
        <v>1360</v>
      </c>
      <c r="D653" s="10" t="s">
        <v>45</v>
      </c>
      <c r="E653" s="60">
        <v>1</v>
      </c>
      <c r="F653" s="11"/>
      <c r="G653" s="11">
        <f t="shared" si="24"/>
        <v>1</v>
      </c>
      <c r="H653" s="9">
        <v>850</v>
      </c>
      <c r="I653" s="12">
        <f t="shared" si="25"/>
        <v>850</v>
      </c>
    </row>
    <row r="654" spans="1:9" s="5" customFormat="1" ht="15.75" customHeight="1" x14ac:dyDescent="0.25">
      <c r="A654" s="9" t="s">
        <v>1320</v>
      </c>
      <c r="B654" s="17"/>
      <c r="C654" s="65" t="s">
        <v>1360</v>
      </c>
      <c r="D654" s="10" t="s">
        <v>49</v>
      </c>
      <c r="E654" s="60">
        <v>1</v>
      </c>
      <c r="F654" s="11"/>
      <c r="G654" s="11">
        <f t="shared" si="24"/>
        <v>1</v>
      </c>
      <c r="H654" s="9">
        <v>850</v>
      </c>
      <c r="I654" s="12">
        <f t="shared" si="25"/>
        <v>850</v>
      </c>
    </row>
    <row r="655" spans="1:9" s="5" customFormat="1" ht="15.75" customHeight="1" x14ac:dyDescent="0.25">
      <c r="A655" s="9" t="s">
        <v>1321</v>
      </c>
      <c r="B655" s="17"/>
      <c r="C655" s="65" t="s">
        <v>1360</v>
      </c>
      <c r="D655" s="10" t="s">
        <v>197</v>
      </c>
      <c r="E655" s="60">
        <v>1</v>
      </c>
      <c r="F655" s="11"/>
      <c r="G655" s="11">
        <f t="shared" si="24"/>
        <v>1</v>
      </c>
      <c r="H655" s="9">
        <v>850</v>
      </c>
      <c r="I655" s="12">
        <f t="shared" si="25"/>
        <v>850</v>
      </c>
    </row>
    <row r="656" spans="1:9" s="5" customFormat="1" ht="15.75" customHeight="1" x14ac:dyDescent="0.25">
      <c r="A656" s="9" t="s">
        <v>1322</v>
      </c>
      <c r="B656" s="17"/>
      <c r="C656" s="65" t="s">
        <v>1360</v>
      </c>
      <c r="D656" s="10" t="s">
        <v>48</v>
      </c>
      <c r="E656" s="60">
        <v>1</v>
      </c>
      <c r="F656" s="11"/>
      <c r="G656" s="11">
        <f t="shared" si="24"/>
        <v>1</v>
      </c>
      <c r="H656" s="9">
        <v>0</v>
      </c>
      <c r="I656" s="12">
        <f t="shared" si="25"/>
        <v>0</v>
      </c>
    </row>
    <row r="657" spans="1:9" s="5" customFormat="1" ht="15.75" customHeight="1" x14ac:dyDescent="0.25">
      <c r="A657" s="9" t="s">
        <v>1323</v>
      </c>
      <c r="B657" s="17"/>
      <c r="C657" s="65" t="s">
        <v>1360</v>
      </c>
      <c r="D657" s="10" t="s">
        <v>441</v>
      </c>
      <c r="E657" s="60">
        <v>10</v>
      </c>
      <c r="F657" s="11"/>
      <c r="G657" s="11">
        <f t="shared" si="24"/>
        <v>10</v>
      </c>
      <c r="H657" s="9">
        <v>0</v>
      </c>
      <c r="I657" s="12">
        <f t="shared" si="25"/>
        <v>0</v>
      </c>
    </row>
    <row r="658" spans="1:9" s="5" customFormat="1" ht="31.5" x14ac:dyDescent="0.25">
      <c r="A658" s="9" t="s">
        <v>1324</v>
      </c>
      <c r="B658" s="17"/>
      <c r="C658" s="65" t="s">
        <v>1360</v>
      </c>
      <c r="D658" s="10" t="s">
        <v>47</v>
      </c>
      <c r="E658" s="60">
        <v>2</v>
      </c>
      <c r="F658" s="11"/>
      <c r="G658" s="11">
        <f t="shared" si="24"/>
        <v>2</v>
      </c>
      <c r="H658" s="9">
        <v>0</v>
      </c>
      <c r="I658" s="12">
        <f t="shared" si="25"/>
        <v>0</v>
      </c>
    </row>
    <row r="659" spans="1:9" s="5" customFormat="1" ht="15" customHeight="1" x14ac:dyDescent="0.25">
      <c r="A659" s="47" t="s">
        <v>1331</v>
      </c>
      <c r="B659" s="2"/>
      <c r="C659" s="2"/>
      <c r="D659" s="2"/>
      <c r="E659" s="62"/>
      <c r="F659" s="48"/>
      <c r="G659" s="48"/>
      <c r="H659" s="49">
        <f>SUM(H5:H658)</f>
        <v>219668.46000000011</v>
      </c>
      <c r="I659" s="49">
        <f>SUM(I5:I658)</f>
        <v>2190492.7199999993</v>
      </c>
    </row>
    <row r="660" spans="1:9" s="5" customFormat="1" ht="48" customHeight="1" x14ac:dyDescent="0.25">
      <c r="A660" s="42" t="s">
        <v>1326</v>
      </c>
      <c r="B660" s="53" t="s">
        <v>1332</v>
      </c>
      <c r="C660" s="53"/>
      <c r="D660" s="53" t="s">
        <v>1328</v>
      </c>
      <c r="E660" s="63" t="s">
        <v>1333</v>
      </c>
      <c r="F660" s="54"/>
      <c r="G660" s="54" t="s">
        <v>552</v>
      </c>
      <c r="H660" s="55" t="s">
        <v>553</v>
      </c>
      <c r="I660" s="66"/>
    </row>
    <row r="661" spans="1:9" ht="15" customHeight="1" x14ac:dyDescent="0.25">
      <c r="A661" s="51"/>
      <c r="B661" s="10"/>
      <c r="C661" s="10"/>
      <c r="D661" s="10" t="s">
        <v>1334</v>
      </c>
      <c r="E661" s="60" t="s">
        <v>1336</v>
      </c>
      <c r="F661" s="11"/>
      <c r="G661" s="11" t="s">
        <v>1337</v>
      </c>
      <c r="H661" s="52">
        <v>263010</v>
      </c>
      <c r="I661" s="66"/>
    </row>
    <row r="662" spans="1:9" ht="15" customHeight="1" x14ac:dyDescent="0.25">
      <c r="A662" s="51"/>
      <c r="B662" s="10"/>
      <c r="C662" s="10"/>
      <c r="D662" s="10" t="s">
        <v>1335</v>
      </c>
      <c r="E662" s="60">
        <v>161.47</v>
      </c>
      <c r="F662" s="11"/>
      <c r="G662" s="11" t="s">
        <v>1344</v>
      </c>
      <c r="H662" s="52">
        <v>44000</v>
      </c>
      <c r="I662" s="66"/>
    </row>
    <row r="663" spans="1:9" ht="15" customHeight="1" x14ac:dyDescent="0.25">
      <c r="A663" s="75" t="s">
        <v>1340</v>
      </c>
      <c r="B663" s="76"/>
      <c r="C663" s="76"/>
      <c r="D663" s="76"/>
      <c r="E663" s="77"/>
      <c r="F663" s="11"/>
      <c r="G663" s="11"/>
      <c r="H663" s="52">
        <v>307010</v>
      </c>
      <c r="I663" s="66"/>
    </row>
    <row r="664" spans="1:9" ht="15" customHeight="1" x14ac:dyDescent="0.25">
      <c r="A664" s="50"/>
      <c r="B664" s="37"/>
      <c r="C664" s="37"/>
      <c r="D664" s="37"/>
      <c r="E664" s="68"/>
      <c r="F664" s="68"/>
      <c r="G664" s="68"/>
      <c r="H664" s="68"/>
      <c r="I664" s="68"/>
    </row>
    <row r="665" spans="1:9" ht="15" customHeight="1" x14ac:dyDescent="0.3">
      <c r="A665" s="43" t="s">
        <v>1329</v>
      </c>
      <c r="B665" s="43"/>
      <c r="C665" s="43"/>
      <c r="D665" s="44"/>
      <c r="E665" s="68"/>
      <c r="F665" s="68"/>
      <c r="G665" s="68"/>
      <c r="H665" s="68"/>
      <c r="I665" s="68"/>
    </row>
    <row r="666" spans="1:9" ht="15" customHeight="1" x14ac:dyDescent="0.3">
      <c r="A666" s="43"/>
      <c r="B666" s="43"/>
      <c r="C666" s="43"/>
      <c r="D666" s="44"/>
      <c r="E666" s="68"/>
      <c r="F666" s="68"/>
      <c r="G666" s="68"/>
      <c r="H666" s="68"/>
      <c r="I666" s="68"/>
    </row>
    <row r="667" spans="1:9" ht="15" customHeight="1" x14ac:dyDescent="0.3">
      <c r="A667" s="46" t="s">
        <v>1330</v>
      </c>
      <c r="B667" s="43"/>
      <c r="C667" s="43"/>
      <c r="D667" s="44"/>
      <c r="E667" s="68"/>
      <c r="F667" s="68"/>
      <c r="G667" s="68"/>
      <c r="H667" s="68"/>
      <c r="I667" s="68"/>
    </row>
    <row r="668" spans="1:9" ht="32.25" customHeight="1" x14ac:dyDescent="0.3">
      <c r="A668" s="43"/>
      <c r="B668" s="43"/>
      <c r="C668" s="43"/>
      <c r="D668" s="44"/>
      <c r="E668" s="68"/>
      <c r="F668" s="68"/>
      <c r="G668" s="68"/>
      <c r="H668" s="68"/>
      <c r="I668" s="68"/>
    </row>
    <row r="669" spans="1:9" ht="19.5" customHeight="1" x14ac:dyDescent="0.3">
      <c r="A669" s="67" t="s">
        <v>1338</v>
      </c>
      <c r="B669" s="45"/>
      <c r="C669" s="45"/>
      <c r="D669" s="44"/>
      <c r="E669" s="68"/>
      <c r="F669" s="68"/>
      <c r="G669" s="68"/>
      <c r="H669" s="68"/>
      <c r="I669" s="68"/>
    </row>
    <row r="670" spans="1:9" ht="15" customHeight="1" x14ac:dyDescent="0.3">
      <c r="A670" s="45" t="s">
        <v>1339</v>
      </c>
      <c r="B670" s="45"/>
      <c r="C670" s="45"/>
      <c r="D670" s="44"/>
    </row>
    <row r="671" spans="1:9" ht="15" customHeight="1" x14ac:dyDescent="0.25"/>
    <row r="672" spans="1:9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</sheetData>
  <autoFilter ref="A4:I658"/>
  <mergeCells count="4">
    <mergeCell ref="E664:I669"/>
    <mergeCell ref="H1:I3"/>
    <mergeCell ref="A1:A3"/>
    <mergeCell ref="A663:E663"/>
  </mergeCells>
  <pageMargins left="0.7" right="0.7" top="0.75" bottom="0.75" header="0.3" footer="0.3"/>
  <pageSetup scale="50" orientation="portrait" verticalDpi="360" r:id="rId1"/>
  <rowBreaks count="1" manualBreakCount="1">
    <brk id="670" max="8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de Materiales </vt:lpstr>
      <vt:lpstr>'Inventario de Materiales 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Tejeda</dc:creator>
  <cp:lastModifiedBy>Josue Reinoso</cp:lastModifiedBy>
  <cp:lastPrinted>2024-10-21T15:46:15Z</cp:lastPrinted>
  <dcterms:created xsi:type="dcterms:W3CDTF">2024-09-03T14:01:41Z</dcterms:created>
  <dcterms:modified xsi:type="dcterms:W3CDTF">2024-10-21T15:47:22Z</dcterms:modified>
</cp:coreProperties>
</file>